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mc:AlternateContent xmlns:mc="http://schemas.openxmlformats.org/markup-compatibility/2006">
    <mc:Choice Requires="x15">
      <x15ac:absPath xmlns:x15ac="http://schemas.microsoft.com/office/spreadsheetml/2010/11/ac" url="\\Sjcoels406\100012$\課税課\国保税係\582国保 税率表・試算表（HP掲載の試算シートもここ！）\"/>
    </mc:Choice>
  </mc:AlternateContent>
  <xr:revisionPtr revIDLastSave="0" documentId="13_ncr:1_{6CF7D17B-9AC3-4B60-8579-DB736BC951F3}" xr6:coauthVersionLast="47" xr6:coauthVersionMax="47" xr10:uidLastSave="{00000000-0000-0000-0000-000000000000}"/>
  <workbookProtection workbookAlgorithmName="SHA-512" workbookHashValue="vmwYU06ZD7TXPC9jviu5Ofq2WAV8YqOihqAZQHDGUtu+Aun4fhskmsHK2NMTCTRUTR0DBs/rfSOjfZR3BkpuTg==" workbookSaltValue="t2XTljAHvAbsA6EiY2zeYQ==" workbookSpinCount="100000" lockStructure="1"/>
  <bookViews>
    <workbookView xWindow="-108" yWindow="-108" windowWidth="23256" windowHeight="12456" xr2:uid="{00000000-000D-0000-FFFF-FFFF00000000}"/>
  </bookViews>
  <sheets>
    <sheet name="入力・印刷用" sheetId="1" r:id="rId1"/>
    <sheet name="R6用計算シート" sheetId="4" state="hidden" r:id="rId2"/>
    <sheet name="R7内部計算用" sheetId="3" state="hidden" r:id="rId3"/>
  </sheets>
  <externalReferences>
    <externalReference r:id="rId4"/>
  </externalReferences>
  <definedNames>
    <definedName name="_xlnm.Print_Area" localSheetId="1">'R6用計算シート'!$A$1:$AF$47</definedName>
    <definedName name="_xlnm.Print_Area" localSheetId="0">入力・印刷用!$A$1:$AH$46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 l="1"/>
  <c r="B36" i="4" l="1"/>
  <c r="AC16" i="4" l="1"/>
  <c r="AA16" i="4"/>
  <c r="U16" i="4"/>
  <c r="O16" i="4"/>
  <c r="I16" i="4"/>
  <c r="Z16" i="3" s="1"/>
  <c r="B16" i="4"/>
  <c r="AR16" i="3" s="1"/>
  <c r="AC15" i="4"/>
  <c r="AA15" i="4"/>
  <c r="U15" i="4"/>
  <c r="O15" i="4"/>
  <c r="I15" i="4"/>
  <c r="AD15" i="3" s="1"/>
  <c r="B15" i="4"/>
  <c r="AN15" i="3" s="1"/>
  <c r="AC14" i="4"/>
  <c r="AA14" i="4"/>
  <c r="U14" i="4"/>
  <c r="O14" i="4"/>
  <c r="I14" i="4"/>
  <c r="AD14" i="3" s="1"/>
  <c r="B14" i="4"/>
  <c r="AJ14" i="3" s="1"/>
  <c r="AC13" i="4"/>
  <c r="AA13" i="4"/>
  <c r="U13" i="4"/>
  <c r="O13" i="4"/>
  <c r="I13" i="4"/>
  <c r="AD13" i="3" s="1"/>
  <c r="B13" i="4"/>
  <c r="AQ13" i="3" s="1"/>
  <c r="AC12" i="4"/>
  <c r="AA12" i="4"/>
  <c r="U12" i="4"/>
  <c r="O12" i="4"/>
  <c r="I12" i="4"/>
  <c r="AD12" i="3" s="1"/>
  <c r="B12" i="4"/>
  <c r="AM12" i="3" s="1"/>
  <c r="AC11" i="4"/>
  <c r="AA11" i="4"/>
  <c r="U11" i="4"/>
  <c r="O11" i="4"/>
  <c r="I11" i="4"/>
  <c r="AD11" i="3" s="1"/>
  <c r="B11" i="4"/>
  <c r="AI11" i="3" s="1"/>
  <c r="AC10" i="4"/>
  <c r="AA10" i="4"/>
  <c r="U10" i="4"/>
  <c r="O10" i="4"/>
  <c r="I10" i="4"/>
  <c r="AD10" i="3" s="1"/>
  <c r="B10" i="4"/>
  <c r="AC9" i="4"/>
  <c r="AA9" i="4"/>
  <c r="U9" i="4"/>
  <c r="O9" i="4"/>
  <c r="I9" i="4"/>
  <c r="AD9" i="3" s="1"/>
  <c r="B9" i="4"/>
  <c r="B5" i="4"/>
  <c r="AC12" i="3" l="1"/>
  <c r="AC13" i="3"/>
  <c r="AE10" i="3"/>
  <c r="AR13" i="3"/>
  <c r="AN13" i="3"/>
  <c r="G12" i="3"/>
  <c r="AE12" i="3"/>
  <c r="AF12" i="3" s="1"/>
  <c r="A12" i="3" s="1"/>
  <c r="Z14" i="3"/>
  <c r="AJ12" i="3"/>
  <c r="AE11" i="3"/>
  <c r="AF11" i="3" s="1"/>
  <c r="A11" i="3" s="1"/>
  <c r="AE15" i="3"/>
  <c r="AF15" i="3" s="1"/>
  <c r="A15" i="3" s="1"/>
  <c r="AC16" i="3"/>
  <c r="AN12" i="3"/>
  <c r="AE14" i="3"/>
  <c r="AF14" i="3" s="1"/>
  <c r="A14" i="3" s="1"/>
  <c r="AC15" i="3"/>
  <c r="G13" i="3"/>
  <c r="AM15" i="3"/>
  <c r="AE13" i="3"/>
  <c r="AF13" i="3" s="1"/>
  <c r="A13" i="3" s="1"/>
  <c r="AC14" i="3"/>
  <c r="Z13" i="3"/>
  <c r="AI16" i="3"/>
  <c r="AA13" i="3"/>
  <c r="AI13" i="3"/>
  <c r="AM14" i="3"/>
  <c r="AQ15" i="3"/>
  <c r="AJ16" i="3"/>
  <c r="AA16" i="3"/>
  <c r="AB16" i="3" s="1"/>
  <c r="AQ12" i="3"/>
  <c r="AJ13" i="3"/>
  <c r="G14" i="3"/>
  <c r="AN14" i="3"/>
  <c r="Z15" i="3"/>
  <c r="AR15" i="3"/>
  <c r="Z11" i="3"/>
  <c r="Z12" i="3"/>
  <c r="AR12" i="3"/>
  <c r="AA15" i="3"/>
  <c r="AI15" i="3"/>
  <c r="AD16" i="3"/>
  <c r="AE16" i="3" s="1"/>
  <c r="AM16" i="3"/>
  <c r="AA12" i="3"/>
  <c r="AI12" i="3"/>
  <c r="AM13" i="3"/>
  <c r="AQ14" i="3"/>
  <c r="AJ15" i="3"/>
  <c r="G16" i="3"/>
  <c r="AN16" i="3"/>
  <c r="AR14" i="3"/>
  <c r="AA14" i="3"/>
  <c r="AI14" i="3"/>
  <c r="AQ16" i="3"/>
  <c r="G15" i="3"/>
  <c r="AE9" i="3"/>
  <c r="AM10" i="3"/>
  <c r="Z10" i="3"/>
  <c r="AC11" i="3"/>
  <c r="AR10" i="3"/>
  <c r="AA10" i="3"/>
  <c r="AN9" i="3"/>
  <c r="AN10" i="3"/>
  <c r="AJ11" i="3"/>
  <c r="AM11" i="3"/>
  <c r="G11" i="3"/>
  <c r="AN11" i="3"/>
  <c r="AQ11" i="3"/>
  <c r="AR11" i="3"/>
  <c r="AA11" i="3"/>
  <c r="AC10" i="3"/>
  <c r="AQ10" i="3"/>
  <c r="AI10" i="3"/>
  <c r="G10" i="3"/>
  <c r="AJ10" i="3"/>
  <c r="AM9" i="3"/>
  <c r="G9" i="3"/>
  <c r="Z9" i="3"/>
  <c r="AQ9" i="3"/>
  <c r="AR9" i="3"/>
  <c r="AA9" i="3"/>
  <c r="AI9" i="3"/>
  <c r="AJ9" i="3"/>
  <c r="AC9" i="3"/>
  <c r="M11" i="3" l="1"/>
  <c r="S11" i="3" s="1"/>
  <c r="AP11" i="3" s="1"/>
  <c r="M13" i="3"/>
  <c r="S13" i="3" s="1"/>
  <c r="AH13" i="3"/>
  <c r="AL13" i="3"/>
  <c r="AP13" i="3"/>
  <c r="M12" i="3"/>
  <c r="S12" i="3" s="1"/>
  <c r="AB11" i="3"/>
  <c r="AB15" i="3"/>
  <c r="M15" i="3"/>
  <c r="S15" i="3" s="1"/>
  <c r="M14" i="3"/>
  <c r="AG14" i="3" s="1"/>
  <c r="AB13" i="3"/>
  <c r="AB14" i="3"/>
  <c r="AF16" i="3"/>
  <c r="A16" i="3" s="1"/>
  <c r="M16" i="3" s="1"/>
  <c r="AB12" i="3"/>
  <c r="AF9" i="3"/>
  <c r="A9" i="3" s="1"/>
  <c r="M9" i="3" s="1"/>
  <c r="S9" i="3" s="1"/>
  <c r="AL9" i="3" s="1"/>
  <c r="AO17" i="3"/>
  <c r="AF10" i="3"/>
  <c r="A10" i="3" s="1"/>
  <c r="M10" i="3" s="1"/>
  <c r="AB10" i="3"/>
  <c r="AH21" i="3"/>
  <c r="AB9" i="3"/>
  <c r="AS17" i="3"/>
  <c r="AK17" i="3"/>
  <c r="AG11" i="3" l="1"/>
  <c r="AG13" i="3"/>
  <c r="S14" i="3"/>
  <c r="AG12" i="3"/>
  <c r="AL15" i="3"/>
  <c r="AP15" i="3"/>
  <c r="AH15" i="3"/>
  <c r="AL12" i="3"/>
  <c r="AH12" i="3"/>
  <c r="AP12" i="3"/>
  <c r="AH14" i="3"/>
  <c r="AL14" i="3"/>
  <c r="AP14" i="3"/>
  <c r="AG15" i="3"/>
  <c r="S16" i="3"/>
  <c r="AG16" i="3"/>
  <c r="S10" i="3"/>
  <c r="AP10" i="3" s="1"/>
  <c r="AG10" i="3"/>
  <c r="AI21" i="3"/>
  <c r="AJ23" i="3" s="1"/>
  <c r="AH9" i="3"/>
  <c r="AP9" i="3"/>
  <c r="AG9" i="3"/>
  <c r="AL11" i="3"/>
  <c r="AH11" i="3"/>
  <c r="AL16" i="3" l="1"/>
  <c r="AH16" i="3"/>
  <c r="AP16" i="3"/>
  <c r="V26" i="1" s="1"/>
  <c r="AH25" i="3"/>
  <c r="AH23" i="3"/>
  <c r="AI23" i="3"/>
  <c r="AL10" i="3"/>
  <c r="AH10" i="3"/>
  <c r="L28" i="4" l="1"/>
  <c r="V28" i="4"/>
  <c r="Q28" i="4"/>
  <c r="Q26" i="1"/>
  <c r="L26" i="1"/>
  <c r="AH24" i="3"/>
  <c r="AH26" i="3" l="1"/>
  <c r="R21" i="1"/>
  <c r="R24" i="4"/>
  <c r="V30" i="4" l="1"/>
  <c r="L27" i="1"/>
  <c r="V27" i="1"/>
  <c r="Q27" i="1"/>
  <c r="L28" i="1"/>
  <c r="Q28" i="1"/>
  <c r="V28" i="1"/>
  <c r="V29" i="4"/>
  <c r="L30" i="4"/>
  <c r="L29" i="4"/>
  <c r="Q30" i="4"/>
  <c r="Q29" i="4"/>
  <c r="L31" i="4" l="1"/>
  <c r="L32" i="4" s="1"/>
  <c r="L33" i="4" s="1"/>
  <c r="L34" i="4" s="1"/>
  <c r="Q31" i="4"/>
  <c r="Q32" i="4" s="1"/>
  <c r="Q33" i="4" s="1"/>
  <c r="Q34" i="4" s="1"/>
  <c r="V31" i="4"/>
  <c r="V32" i="4" s="1"/>
  <c r="V33" i="4" s="1"/>
  <c r="V34" i="4" s="1"/>
  <c r="Q29" i="1"/>
  <c r="V29" i="1"/>
  <c r="L29" i="1"/>
  <c r="R22" i="4" l="1"/>
  <c r="R19" i="1" s="1"/>
  <c r="L30" i="1"/>
  <c r="L31" i="1" s="1"/>
  <c r="L32" i="1" s="1"/>
  <c r="Q30" i="1"/>
  <c r="Q31" i="1" s="1"/>
  <c r="Q32" i="1" s="1"/>
  <c r="V30" i="1"/>
  <c r="V31" i="1" s="1"/>
  <c r="V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SAI40205</author>
  </authors>
  <commentList>
    <comment ref="U8" authorId="0" shapeId="0" xr:uid="{00000000-0006-0000-0000-000001000000}">
      <text>
        <r>
          <rPr>
            <sz val="9"/>
            <color indexed="81"/>
            <rFont val="MS P ゴシック"/>
            <family val="3"/>
            <charset val="128"/>
          </rPr>
          <t>分離所得でマイナスがある場合、計算上0円とみなすため、マイナス分の入力はしないこと。</t>
        </r>
      </text>
    </comment>
    <comment ref="AA8" authorId="0" shapeId="0" xr:uid="{00000000-0006-0000-0000-000002000000}">
      <text>
        <r>
          <rPr>
            <sz val="12"/>
            <color indexed="81"/>
            <rFont val="MS P ゴシック"/>
            <family val="3"/>
            <charset val="128"/>
          </rPr>
          <t>非自発的失業軽減の適用者は「●」を選択。</t>
        </r>
      </text>
    </comment>
    <comment ref="AC8" authorId="0" shapeId="0" xr:uid="{00000000-0006-0000-0000-000003000000}">
      <text>
        <r>
          <rPr>
            <sz val="12"/>
            <color indexed="81"/>
            <rFont val="MS P ゴシック"/>
            <family val="3"/>
            <charset val="128"/>
          </rPr>
          <t>「擬主」または「世帯の納税義務発生日後、同月中に世帯分離・国保脱退した者」がいる場合に「●」を選択。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SAI40205</author>
  </authors>
  <commentList>
    <comment ref="U8" authorId="0" shapeId="0" xr:uid="{00000000-0006-0000-0100-000001000000}">
      <text>
        <r>
          <rPr>
            <sz val="9"/>
            <color indexed="81"/>
            <rFont val="MS P ゴシック"/>
            <family val="3"/>
            <charset val="128"/>
          </rPr>
          <t>分離所得でマイナスがある場合、計算上0円とみなすため、マイナス分の入力はしないこと。</t>
        </r>
      </text>
    </comment>
    <comment ref="AA8" authorId="0" shapeId="0" xr:uid="{00000000-0006-0000-0100-000002000000}">
      <text>
        <r>
          <rPr>
            <sz val="9"/>
            <color indexed="81"/>
            <rFont val="MS P ゴシック"/>
            <family val="3"/>
            <charset val="128"/>
          </rPr>
          <t>非自発的失業軽減の適用者は「●」を選択。</t>
        </r>
      </text>
    </comment>
    <comment ref="AC8" authorId="0" shapeId="0" xr:uid="{00000000-0006-0000-0100-000003000000}">
      <text>
        <r>
          <rPr>
            <sz val="9"/>
            <color indexed="81"/>
            <rFont val="MS P ゴシック"/>
            <family val="3"/>
            <charset val="128"/>
          </rPr>
          <t>「擬主」または「世帯の納税義務発生日後、同月中に世帯分離・国保脱退した者」がいる場合に「●」を選択。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SAI40205</author>
  </authors>
  <commentList>
    <comment ref="A8" authorId="0" shapeId="0" xr:uid="{00000000-0006-0000-0200-000001000000}">
      <text>
        <r>
          <rPr>
            <sz val="10"/>
            <color indexed="81"/>
            <rFont val="MS P ゴシック"/>
            <family val="3"/>
            <charset val="128"/>
          </rPr>
          <t>給与所得調整控除第2項と非自発的失業軽減の両方が適用される場合、先に非自発的失業軽減を適用してから調整控除を適用します。</t>
        </r>
      </text>
    </comment>
    <comment ref="G8" authorId="0" shapeId="0" xr:uid="{00000000-0006-0000-0200-000002000000}">
      <text>
        <r>
          <rPr>
            <sz val="10"/>
            <color indexed="81"/>
            <rFont val="MS P ゴシック"/>
            <family val="3"/>
            <charset val="128"/>
          </rPr>
          <t>「公的年金等所得以外の所得に係る合計所得」が1000万円以上の場合は、正しい年金所得が計算できません。</t>
        </r>
      </text>
    </comment>
  </commentList>
</comments>
</file>

<file path=xl/sharedStrings.xml><?xml version="1.0" encoding="utf-8"?>
<sst xmlns="http://schemas.openxmlformats.org/spreadsheetml/2006/main" count="212" uniqueCount="119">
  <si>
    <t>１．加入期間を選択してください。</t>
    <rPh sb="2" eb="4">
      <t>カニュウ</t>
    </rPh>
    <rPh sb="4" eb="6">
      <t>キカン</t>
    </rPh>
    <rPh sb="7" eb="9">
      <t>センタク</t>
    </rPh>
    <phoneticPr fontId="2"/>
  </si>
  <si>
    <t>40歳～64歳</t>
    <rPh sb="2" eb="3">
      <t>サイ</t>
    </rPh>
    <rPh sb="6" eb="7">
      <t>サイ</t>
    </rPh>
    <phoneticPr fontId="2"/>
  </si>
  <si>
    <t>1カ月</t>
    <rPh sb="2" eb="3">
      <t>ゲツ</t>
    </rPh>
    <phoneticPr fontId="2"/>
  </si>
  <si>
    <t>65歳～74歳</t>
    <rPh sb="2" eb="3">
      <t>サイ</t>
    </rPh>
    <rPh sb="6" eb="7">
      <t>サイ</t>
    </rPh>
    <phoneticPr fontId="2"/>
  </si>
  <si>
    <t>年齢区分</t>
    <rPh sb="0" eb="2">
      <t>ネンレイ</t>
    </rPh>
    <rPh sb="2" eb="4">
      <t>クブン</t>
    </rPh>
    <phoneticPr fontId="2"/>
  </si>
  <si>
    <t>2カ月</t>
    <rPh sb="2" eb="3">
      <t>ゲツ</t>
    </rPh>
    <phoneticPr fontId="2"/>
  </si>
  <si>
    <t>①</t>
    <phoneticPr fontId="2"/>
  </si>
  <si>
    <t>3カ月</t>
    <rPh sb="2" eb="3">
      <t>ゲツ</t>
    </rPh>
    <phoneticPr fontId="2"/>
  </si>
  <si>
    <t>②</t>
    <phoneticPr fontId="2"/>
  </si>
  <si>
    <t>4カ月</t>
    <rPh sb="2" eb="3">
      <t>ゲツ</t>
    </rPh>
    <phoneticPr fontId="2"/>
  </si>
  <si>
    <t>③</t>
    <phoneticPr fontId="2"/>
  </si>
  <si>
    <t>5カ月</t>
    <rPh sb="2" eb="3">
      <t>ゲツ</t>
    </rPh>
    <phoneticPr fontId="2"/>
  </si>
  <si>
    <t>④</t>
    <phoneticPr fontId="2"/>
  </si>
  <si>
    <t>6カ月</t>
    <rPh sb="2" eb="3">
      <t>ゲツ</t>
    </rPh>
    <phoneticPr fontId="2"/>
  </si>
  <si>
    <t>⑤</t>
    <phoneticPr fontId="2"/>
  </si>
  <si>
    <t>7カ月</t>
    <rPh sb="2" eb="3">
      <t>ゲツ</t>
    </rPh>
    <phoneticPr fontId="2"/>
  </si>
  <si>
    <t>⑥</t>
    <phoneticPr fontId="2"/>
  </si>
  <si>
    <t>8カ月</t>
    <rPh sb="2" eb="3">
      <t>ゲツ</t>
    </rPh>
    <phoneticPr fontId="2"/>
  </si>
  <si>
    <t>⑦</t>
    <phoneticPr fontId="2"/>
  </si>
  <si>
    <t>9カ月</t>
    <rPh sb="2" eb="3">
      <t>ゲツ</t>
    </rPh>
    <phoneticPr fontId="2"/>
  </si>
  <si>
    <t>⑧</t>
    <phoneticPr fontId="2"/>
  </si>
  <si>
    <t>10カ月</t>
    <rPh sb="3" eb="4">
      <t>ゲツ</t>
    </rPh>
    <phoneticPr fontId="2"/>
  </si>
  <si>
    <t>11カ月</t>
    <rPh sb="3" eb="4">
      <t>ゲツ</t>
    </rPh>
    <phoneticPr fontId="2"/>
  </si>
  <si>
    <t>12カ月</t>
    <rPh sb="3" eb="4">
      <t>ゲツ</t>
    </rPh>
    <phoneticPr fontId="2"/>
  </si>
  <si>
    <t>円</t>
    <rPh sb="0" eb="1">
      <t>エン</t>
    </rPh>
    <phoneticPr fontId="2"/>
  </si>
  <si>
    <t>区分</t>
    <rPh sb="0" eb="2">
      <t>クブン</t>
    </rPh>
    <phoneticPr fontId="2"/>
  </si>
  <si>
    <t>医療分</t>
    <rPh sb="0" eb="2">
      <t>イリョウ</t>
    </rPh>
    <rPh sb="2" eb="3">
      <t>ブン</t>
    </rPh>
    <phoneticPr fontId="2"/>
  </si>
  <si>
    <t>支援分</t>
    <rPh sb="0" eb="2">
      <t>シエン</t>
    </rPh>
    <rPh sb="2" eb="3">
      <t>ブン</t>
    </rPh>
    <phoneticPr fontId="2"/>
  </si>
  <si>
    <t>介護分</t>
    <rPh sb="0" eb="2">
      <t>カイゴ</t>
    </rPh>
    <rPh sb="2" eb="3">
      <t>ブン</t>
    </rPh>
    <phoneticPr fontId="2"/>
  </si>
  <si>
    <t>①所得割額</t>
    <rPh sb="1" eb="3">
      <t>ショトク</t>
    </rPh>
    <rPh sb="3" eb="4">
      <t>ワリ</t>
    </rPh>
    <rPh sb="4" eb="5">
      <t>ガク</t>
    </rPh>
    <phoneticPr fontId="2"/>
  </si>
  <si>
    <t>７割</t>
    <rPh sb="1" eb="2">
      <t>ワリ</t>
    </rPh>
    <phoneticPr fontId="2"/>
  </si>
  <si>
    <t>５割</t>
    <rPh sb="1" eb="2">
      <t>ワリ</t>
    </rPh>
    <phoneticPr fontId="2"/>
  </si>
  <si>
    <t>２割</t>
    <rPh sb="1" eb="2">
      <t>ワリ</t>
    </rPh>
    <phoneticPr fontId="2"/>
  </si>
  <si>
    <t>医療</t>
    <rPh sb="0" eb="2">
      <t>イリョウ</t>
    </rPh>
    <phoneticPr fontId="2"/>
  </si>
  <si>
    <t>支援</t>
    <rPh sb="0" eb="2">
      <t>シエン</t>
    </rPh>
    <phoneticPr fontId="2"/>
  </si>
  <si>
    <t>介護</t>
    <rPh sb="0" eb="2">
      <t>カイゴ</t>
    </rPh>
    <phoneticPr fontId="2"/>
  </si>
  <si>
    <t>課税限度額</t>
    <rPh sb="0" eb="2">
      <t>カゼイ</t>
    </rPh>
    <rPh sb="2" eb="4">
      <t>ゲンド</t>
    </rPh>
    <rPh sb="4" eb="5">
      <t>ガク</t>
    </rPh>
    <phoneticPr fontId="2"/>
  </si>
  <si>
    <t>平等割</t>
    <rPh sb="0" eb="2">
      <t>ビョウドウ</t>
    </rPh>
    <rPh sb="2" eb="3">
      <t>ワリ</t>
    </rPh>
    <phoneticPr fontId="2"/>
  </si>
  <si>
    <t>合計所得</t>
    <rPh sb="0" eb="2">
      <t>ゴウケイ</t>
    </rPh>
    <rPh sb="2" eb="4">
      <t>ショトク</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</si>
  <si>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</si>
  <si>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</si>
  <si>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</si>
  <si>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年金所得</t>
    <rPh sb="0" eb="2">
      <t>ネンキン</t>
    </rPh>
    <rPh sb="2" eb="4">
      <t>ショトク</t>
    </rPh>
    <phoneticPr fontId="2"/>
  </si>
  <si>
    <t>２．加入者の年齢区分を選択し、各収入金額・所得金額を入力してください。</t>
    <rPh sb="2" eb="4">
      <t>カニュウ</t>
    </rPh>
    <rPh sb="4" eb="5">
      <t>シャ</t>
    </rPh>
    <rPh sb="6" eb="8">
      <t>ネンレイ</t>
    </rPh>
    <rPh sb="8" eb="10">
      <t>クブン</t>
    </rPh>
    <rPh sb="11" eb="13">
      <t>センタク</t>
    </rPh>
    <rPh sb="15" eb="16">
      <t>カク</t>
    </rPh>
    <rPh sb="16" eb="18">
      <t>シュウニュウ</t>
    </rPh>
    <rPh sb="18" eb="19">
      <t>キン</t>
    </rPh>
    <rPh sb="19" eb="20">
      <t>ガク</t>
    </rPh>
    <rPh sb="21" eb="23">
      <t>ショトク</t>
    </rPh>
    <rPh sb="23" eb="25">
      <t>キンガク</t>
    </rPh>
    <rPh sb="25" eb="26">
      <t>ゼイガク</t>
    </rPh>
    <rPh sb="26" eb="28">
      <t>ニュウリョク</t>
    </rPh>
    <phoneticPr fontId="2"/>
  </si>
  <si>
    <t>非自発</t>
    <rPh sb="0" eb="1">
      <t>ヒ</t>
    </rPh>
    <rPh sb="1" eb="3">
      <t>ジハツ</t>
    </rPh>
    <phoneticPr fontId="2"/>
  </si>
  <si>
    <t>擬主</t>
    <rPh sb="0" eb="1">
      <t>ギ</t>
    </rPh>
    <rPh sb="1" eb="2">
      <t>ヌシ</t>
    </rPh>
    <phoneticPr fontId="2"/>
  </si>
  <si>
    <t>軽減判定所得</t>
    <rPh sb="0" eb="2">
      <t>ケイゲン</t>
    </rPh>
    <rPh sb="2" eb="4">
      <t>ハンテイ</t>
    </rPh>
    <rPh sb="4" eb="6">
      <t>ショトク</t>
    </rPh>
    <phoneticPr fontId="2"/>
  </si>
  <si>
    <t>④平等割額</t>
    <rPh sb="1" eb="3">
      <t>ビョウドウ</t>
    </rPh>
    <rPh sb="3" eb="4">
      <t>ワリ</t>
    </rPh>
    <rPh sb="4" eb="5">
      <t>ガク</t>
    </rPh>
    <phoneticPr fontId="2"/>
  </si>
  <si>
    <t>③均等割額</t>
    <rPh sb="1" eb="4">
      <t>キントウワリ</t>
    </rPh>
    <rPh sb="4" eb="5">
      <t>ガク</t>
    </rPh>
    <phoneticPr fontId="2"/>
  </si>
  <si>
    <t>⑥限度超過額</t>
    <rPh sb="1" eb="3">
      <t>ゲンド</t>
    </rPh>
    <rPh sb="3" eb="5">
      <t>チョウカ</t>
    </rPh>
    <rPh sb="5" eb="6">
      <t>ガク</t>
    </rPh>
    <phoneticPr fontId="2"/>
  </si>
  <si>
    <r>
      <t>⑤算出合計額</t>
    </r>
    <r>
      <rPr>
        <sz val="9"/>
        <color theme="1"/>
        <rFont val="HG丸ｺﾞｼｯｸM-PRO"/>
        <family val="3"/>
        <charset val="128"/>
      </rPr>
      <t>（①＋②＋③＋④）</t>
    </r>
    <rPh sb="1" eb="3">
      <t>サンシュツ</t>
    </rPh>
    <rPh sb="3" eb="5">
      <t>ゴウケイ</t>
    </rPh>
    <rPh sb="5" eb="6">
      <t>ガク</t>
    </rPh>
    <phoneticPr fontId="2"/>
  </si>
  <si>
    <r>
      <t>⑦決定保険税額</t>
    </r>
    <r>
      <rPr>
        <sz val="9"/>
        <color theme="1"/>
        <rFont val="HG丸ｺﾞｼｯｸM-PRO"/>
        <family val="3"/>
        <charset val="128"/>
      </rPr>
      <t>（⑤－⑥）</t>
    </r>
    <rPh sb="1" eb="3">
      <t>ケッテイ</t>
    </rPh>
    <rPh sb="3" eb="5">
      <t>ホケン</t>
    </rPh>
    <rPh sb="5" eb="7">
      <t>ゼイガク</t>
    </rPh>
    <rPh sb="6" eb="7">
      <t>ガク</t>
    </rPh>
    <phoneticPr fontId="2"/>
  </si>
  <si>
    <r>
      <t>⑧月割保険税</t>
    </r>
    <r>
      <rPr>
        <sz val="9"/>
        <color theme="1"/>
        <rFont val="HG丸ｺﾞｼｯｸM-PRO"/>
        <family val="3"/>
        <charset val="128"/>
      </rPr>
      <t>（⑦×月数÷12）</t>
    </r>
    <rPh sb="1" eb="3">
      <t>ツキワリ</t>
    </rPh>
    <rPh sb="3" eb="5">
      <t>ホケン</t>
    </rPh>
    <rPh sb="5" eb="6">
      <t>ゼイ</t>
    </rPh>
    <rPh sb="9" eb="11">
      <t>ツキスウ</t>
    </rPh>
    <phoneticPr fontId="2"/>
  </si>
  <si>
    <t>軽減判定</t>
    <rPh sb="0" eb="2">
      <t>ケイゲン</t>
    </rPh>
    <rPh sb="2" eb="4">
      <t>ハンテイ</t>
    </rPh>
    <phoneticPr fontId="2"/>
  </si>
  <si>
    <t>・世帯内の世帯員によって、国保の加入期間が異なる場合</t>
    <rPh sb="1" eb="3">
      <t>セタイ</t>
    </rPh>
    <rPh sb="3" eb="4">
      <t>ナイ</t>
    </rPh>
    <rPh sb="5" eb="8">
      <t>セタイイン</t>
    </rPh>
    <rPh sb="13" eb="15">
      <t>コクホ</t>
    </rPh>
    <rPh sb="16" eb="18">
      <t>カニュウ</t>
    </rPh>
    <rPh sb="18" eb="20">
      <t>キカン</t>
    </rPh>
    <rPh sb="21" eb="22">
      <t>コト</t>
    </rPh>
    <rPh sb="24" eb="26">
      <t>バアイ</t>
    </rPh>
    <phoneticPr fontId="2"/>
  </si>
  <si>
    <t>・世帯内に後期高齢者医療制度に移行した方がいる場合</t>
    <rPh sb="1" eb="3">
      <t>セタイ</t>
    </rPh>
    <rPh sb="3" eb="4">
      <t>ナイ</t>
    </rPh>
    <rPh sb="5" eb="7">
      <t>コウキ</t>
    </rPh>
    <rPh sb="7" eb="10">
      <t>コウレイシャ</t>
    </rPh>
    <rPh sb="10" eb="12">
      <t>イリョウ</t>
    </rPh>
    <rPh sb="12" eb="14">
      <t>セイド</t>
    </rPh>
    <rPh sb="15" eb="17">
      <t>イコウ</t>
    </rPh>
    <rPh sb="19" eb="20">
      <t>カタ</t>
    </rPh>
    <rPh sb="23" eb="25">
      <t>バアイ</t>
    </rPh>
    <phoneticPr fontId="2"/>
  </si>
  <si>
    <t>※次のような場合は、このシートでは正しい税額の計算ができない場合がありますので、ご了承ください。</t>
    <rPh sb="1" eb="2">
      <t>ツギ</t>
    </rPh>
    <rPh sb="6" eb="8">
      <t>バアイ</t>
    </rPh>
    <rPh sb="17" eb="18">
      <t>タダ</t>
    </rPh>
    <rPh sb="20" eb="22">
      <t>ゼイガク</t>
    </rPh>
    <rPh sb="23" eb="25">
      <t>ケイサン</t>
    </rPh>
    <rPh sb="30" eb="32">
      <t>バアイ</t>
    </rPh>
    <rPh sb="41" eb="43">
      <t>リョウショウ</t>
    </rPh>
    <phoneticPr fontId="2"/>
  </si>
  <si>
    <t>・分離課税譲渡所得、専従者控除、専従者給与、純損失・雑損失の繰越控除がある場合</t>
    <rPh sb="1" eb="3">
      <t>ブンリ</t>
    </rPh>
    <rPh sb="3" eb="5">
      <t>カゼイ</t>
    </rPh>
    <rPh sb="5" eb="7">
      <t>ジョウト</t>
    </rPh>
    <rPh sb="7" eb="9">
      <t>ショトク</t>
    </rPh>
    <rPh sb="10" eb="13">
      <t>センジュウシャ</t>
    </rPh>
    <rPh sb="13" eb="15">
      <t>コウジョ</t>
    </rPh>
    <rPh sb="16" eb="19">
      <t>センジュウシャ</t>
    </rPh>
    <rPh sb="19" eb="21">
      <t>キュウヨ</t>
    </rPh>
    <rPh sb="22" eb="23">
      <t>ジュン</t>
    </rPh>
    <rPh sb="23" eb="25">
      <t>ソンシツ</t>
    </rPh>
    <rPh sb="26" eb="27">
      <t>ザツ</t>
    </rPh>
    <rPh sb="27" eb="29">
      <t>ソンシツ</t>
    </rPh>
    <rPh sb="30" eb="32">
      <t>クリコシ</t>
    </rPh>
    <rPh sb="32" eb="34">
      <t>コウジョ</t>
    </rPh>
    <rPh sb="37" eb="39">
      <t>バアイ</t>
    </rPh>
    <phoneticPr fontId="2"/>
  </si>
  <si>
    <t>・世帯員が9人以上いる場合</t>
    <rPh sb="1" eb="4">
      <t>セタイイン</t>
    </rPh>
    <rPh sb="6" eb="7">
      <t>ニン</t>
    </rPh>
    <rPh sb="7" eb="9">
      <t>イジョウ</t>
    </rPh>
    <rPh sb="11" eb="13">
      <t>バアイ</t>
    </rPh>
    <phoneticPr fontId="2"/>
  </si>
  <si>
    <t>所得割</t>
    <rPh sb="0" eb="2">
      <t>ショトク</t>
    </rPh>
    <rPh sb="2" eb="3">
      <t>ワリ</t>
    </rPh>
    <phoneticPr fontId="2"/>
  </si>
  <si>
    <t>均等割</t>
    <rPh sb="0" eb="3">
      <t>キントウワリ</t>
    </rPh>
    <phoneticPr fontId="2"/>
  </si>
  <si>
    <t>資産割</t>
    <rPh sb="0" eb="2">
      <t>シサン</t>
    </rPh>
    <rPh sb="2" eb="3">
      <t>ワリ</t>
    </rPh>
    <phoneticPr fontId="2"/>
  </si>
  <si>
    <r>
      <t xml:space="preserve">算定基礎額
</t>
    </r>
    <r>
      <rPr>
        <sz val="9"/>
        <color theme="1"/>
        <rFont val="ＭＳ ゴシック"/>
        <family val="3"/>
        <charset val="128"/>
      </rPr>
      <t>（基礎控除適用後）</t>
    </r>
    <rPh sb="0" eb="2">
      <t>サンテイ</t>
    </rPh>
    <rPh sb="2" eb="4">
      <t>キソ</t>
    </rPh>
    <rPh sb="4" eb="5">
      <t>ガク</t>
    </rPh>
    <rPh sb="7" eb="9">
      <t>キソ</t>
    </rPh>
    <rPh sb="9" eb="11">
      <t>コウジョ</t>
    </rPh>
    <rPh sb="11" eb="13">
      <t>テキヨウ</t>
    </rPh>
    <rPh sb="13" eb="14">
      <t>ゴ</t>
    </rPh>
    <phoneticPr fontId="2"/>
  </si>
  <si>
    <t>給与所得有
の人数</t>
    <rPh sb="0" eb="2">
      <t>キュウヨ</t>
    </rPh>
    <rPh sb="2" eb="4">
      <t>ショトク</t>
    </rPh>
    <rPh sb="4" eb="5">
      <t>アリ</t>
    </rPh>
    <rPh sb="7" eb="9">
      <t>ニンズ</t>
    </rPh>
    <phoneticPr fontId="2"/>
  </si>
  <si>
    <t>年金所得有の人数</t>
    <rPh sb="0" eb="2">
      <t>ネンキン</t>
    </rPh>
    <rPh sb="2" eb="4">
      <t>ショトク</t>
    </rPh>
    <rPh sb="4" eb="5">
      <t>アリ</t>
    </rPh>
    <rPh sb="6" eb="8">
      <t>ニンズウ</t>
    </rPh>
    <phoneticPr fontId="2"/>
  </si>
  <si>
    <t>給与所得者等の人数</t>
    <phoneticPr fontId="2"/>
  </si>
  <si>
    <t>人数カウント（軽減判定用）</t>
    <rPh sb="0" eb="2">
      <t>ニンズウ</t>
    </rPh>
    <rPh sb="7" eb="9">
      <t>ケイゲン</t>
    </rPh>
    <rPh sb="9" eb="12">
      <t>ハンテイヨウ</t>
    </rPh>
    <phoneticPr fontId="2"/>
  </si>
  <si>
    <t>給与所得者等の数</t>
    <rPh sb="0" eb="2">
      <t>キュウヨ</t>
    </rPh>
    <rPh sb="2" eb="4">
      <t>ショトク</t>
    </rPh>
    <rPh sb="4" eb="5">
      <t>シャ</t>
    </rPh>
    <rPh sb="5" eb="6">
      <t>トウ</t>
    </rPh>
    <rPh sb="7" eb="8">
      <t>カズ</t>
    </rPh>
    <phoneticPr fontId="2"/>
  </si>
  <si>
    <t>被保険者数
（軽減判定用）</t>
    <rPh sb="0" eb="4">
      <t>ヒホケンシャ</t>
    </rPh>
    <rPh sb="4" eb="5">
      <t>スウ</t>
    </rPh>
    <rPh sb="7" eb="9">
      <t>ケイゲン</t>
    </rPh>
    <rPh sb="9" eb="12">
      <t>ハンテイヨウ</t>
    </rPh>
    <phoneticPr fontId="2"/>
  </si>
  <si>
    <r>
      <t xml:space="preserve">被保険者数
</t>
    </r>
    <r>
      <rPr>
        <sz val="8"/>
        <rFont val="ＭＳ ゴシック"/>
        <family val="3"/>
        <charset val="128"/>
      </rPr>
      <t>（軽減判定用）</t>
    </r>
    <rPh sb="0" eb="4">
      <t>ヒホケンシャ</t>
    </rPh>
    <rPh sb="4" eb="5">
      <t>スウ</t>
    </rPh>
    <rPh sb="7" eb="9">
      <t>ケイゲン</t>
    </rPh>
    <rPh sb="9" eb="12">
      <t>ハンテイヨウ</t>
    </rPh>
    <phoneticPr fontId="2"/>
  </si>
  <si>
    <t>７割軽減</t>
    <rPh sb="1" eb="2">
      <t>ワリ</t>
    </rPh>
    <rPh sb="2" eb="4">
      <t>ケイゲン</t>
    </rPh>
    <phoneticPr fontId="2"/>
  </si>
  <si>
    <t>５割軽減</t>
    <rPh sb="1" eb="2">
      <t>ワリ</t>
    </rPh>
    <rPh sb="2" eb="4">
      <t>ケイゲン</t>
    </rPh>
    <phoneticPr fontId="2"/>
  </si>
  <si>
    <t>２割軽減</t>
    <rPh sb="1" eb="2">
      <t>ワリ</t>
    </rPh>
    <rPh sb="2" eb="4">
      <t>ケイゲン</t>
    </rPh>
    <phoneticPr fontId="2"/>
  </si>
  <si>
    <t>判定結果</t>
    <rPh sb="0" eb="2">
      <t>ハンテイ</t>
    </rPh>
    <rPh sb="2" eb="4">
      <t>ケッカ</t>
    </rPh>
    <phoneticPr fontId="2"/>
  </si>
  <si>
    <t>軽減判定所得の計</t>
    <rPh sb="0" eb="2">
      <t>ケイゲン</t>
    </rPh>
    <rPh sb="2" eb="4">
      <t>ハンテイ</t>
    </rPh>
    <rPh sb="4" eb="6">
      <t>ショトク</t>
    </rPh>
    <rPh sb="7" eb="8">
      <t>ケイ</t>
    </rPh>
    <phoneticPr fontId="2"/>
  </si>
  <si>
    <t>軽減判定基準額</t>
    <rPh sb="0" eb="2">
      <t>ケイゲン</t>
    </rPh>
    <rPh sb="2" eb="4">
      <t>ハンテイ</t>
    </rPh>
    <rPh sb="4" eb="6">
      <t>キジュン</t>
    </rPh>
    <rPh sb="6" eb="7">
      <t>ガク</t>
    </rPh>
    <phoneticPr fontId="2"/>
  </si>
  <si>
    <t>計算用軽減率</t>
    <rPh sb="0" eb="3">
      <t>ケイサンヨウ</t>
    </rPh>
    <rPh sb="3" eb="5">
      <t>ケイゲン</t>
    </rPh>
    <rPh sb="5" eb="6">
      <t>リツ</t>
    </rPh>
    <phoneticPr fontId="2"/>
  </si>
  <si>
    <t>軽減判定基準</t>
    <rPh sb="0" eb="2">
      <t>ケイゲン</t>
    </rPh>
    <rPh sb="2" eb="4">
      <t>ハンテイ</t>
    </rPh>
    <rPh sb="4" eb="6">
      <t>キジュン</t>
    </rPh>
    <phoneticPr fontId="2"/>
  </si>
  <si>
    <t>7割</t>
    <rPh sb="1" eb="2">
      <t>ワリ</t>
    </rPh>
    <phoneticPr fontId="2"/>
  </si>
  <si>
    <t>5割</t>
    <rPh sb="1" eb="2">
      <t>ワリ</t>
    </rPh>
    <phoneticPr fontId="2"/>
  </si>
  <si>
    <t>2割</t>
    <rPh sb="1" eb="2">
      <t>ワリ</t>
    </rPh>
    <phoneticPr fontId="2"/>
  </si>
  <si>
    <t>・世帯内に未申告の人がいる場合</t>
    <rPh sb="1" eb="3">
      <t>セタイ</t>
    </rPh>
    <rPh sb="3" eb="4">
      <t>ナイ</t>
    </rPh>
    <rPh sb="5" eb="8">
      <t>ミシンコク</t>
    </rPh>
    <rPh sb="9" eb="10">
      <t>ヒト</t>
    </rPh>
    <rPh sb="13" eb="15">
      <t>バアイ</t>
    </rPh>
    <phoneticPr fontId="2"/>
  </si>
  <si>
    <r>
      <t xml:space="preserve">給与所得
</t>
    </r>
    <r>
      <rPr>
        <sz val="9"/>
        <color theme="1"/>
        <rFont val="ＭＳ ゴシック"/>
        <family val="3"/>
        <charset val="128"/>
      </rPr>
      <t>（調整控除第2項、非自発的失業軽減適用後）</t>
    </r>
    <rPh sb="0" eb="2">
      <t>キュウヨ</t>
    </rPh>
    <rPh sb="2" eb="4">
      <t>ショトク</t>
    </rPh>
    <rPh sb="6" eb="8">
      <t>チョウセイ</t>
    </rPh>
    <rPh sb="8" eb="10">
      <t>コウジョ</t>
    </rPh>
    <rPh sb="10" eb="11">
      <t>ダイ</t>
    </rPh>
    <rPh sb="12" eb="13">
      <t>コウ</t>
    </rPh>
    <rPh sb="14" eb="15">
      <t>ヒ</t>
    </rPh>
    <rPh sb="15" eb="18">
      <t>ジハツテキ</t>
    </rPh>
    <rPh sb="18" eb="20">
      <t>シツギョウ</t>
    </rPh>
    <rPh sb="20" eb="22">
      <t>ケイゲン</t>
    </rPh>
    <rPh sb="22" eb="24">
      <t>テキヨウ</t>
    </rPh>
    <rPh sb="24" eb="25">
      <t>ゴ</t>
    </rPh>
    <phoneticPr fontId="2"/>
  </si>
  <si>
    <r>
      <t xml:space="preserve">給与所得
</t>
    </r>
    <r>
      <rPr>
        <sz val="9"/>
        <rFont val="ＭＳ Ｐゴシック"/>
        <family val="3"/>
        <charset val="128"/>
      </rPr>
      <t>（調整控除前）</t>
    </r>
    <rPh sb="0" eb="2">
      <t>キュウヨ</t>
    </rPh>
    <rPh sb="2" eb="4">
      <t>ショトク</t>
    </rPh>
    <rPh sb="6" eb="8">
      <t>チョウセイ</t>
    </rPh>
    <rPh sb="8" eb="10">
      <t>コウジョ</t>
    </rPh>
    <rPh sb="10" eb="11">
      <t>マエ</t>
    </rPh>
    <phoneticPr fontId="2"/>
  </si>
  <si>
    <t>非自発的失業軽減適用後の給与所得</t>
    <rPh sb="0" eb="1">
      <t>ヒ</t>
    </rPh>
    <rPh sb="1" eb="4">
      <t>ジハツテキ</t>
    </rPh>
    <rPh sb="4" eb="6">
      <t>シツギョウ</t>
    </rPh>
    <rPh sb="6" eb="8">
      <t>ケイゲン</t>
    </rPh>
    <rPh sb="8" eb="10">
      <t>テキヨウ</t>
    </rPh>
    <rPh sb="10" eb="11">
      <t>ゴ</t>
    </rPh>
    <rPh sb="12" eb="14">
      <t>キュウヨ</t>
    </rPh>
    <rPh sb="14" eb="16">
      <t>ショトク</t>
    </rPh>
    <phoneticPr fontId="2"/>
  </si>
  <si>
    <r>
      <t>所得金額調整控除</t>
    </r>
    <r>
      <rPr>
        <sz val="9"/>
        <rFont val="ＭＳ ゴシック"/>
        <family val="3"/>
        <charset val="128"/>
      </rPr>
      <t>（第2項）</t>
    </r>
    <rPh sb="0" eb="2">
      <t>ショトク</t>
    </rPh>
    <rPh sb="2" eb="4">
      <t>キンガク</t>
    </rPh>
    <rPh sb="4" eb="6">
      <t>チョウセイ</t>
    </rPh>
    <rPh sb="6" eb="8">
      <t>コウジョ</t>
    </rPh>
    <rPh sb="9" eb="10">
      <t>ダイ</t>
    </rPh>
    <rPh sb="11" eb="12">
      <t>コウ</t>
    </rPh>
    <phoneticPr fontId="2"/>
  </si>
  <si>
    <t>税額の内訳</t>
    <rPh sb="0" eb="2">
      <t>ゼイガク</t>
    </rPh>
    <rPh sb="3" eb="5">
      <t>ウチワケ</t>
    </rPh>
    <phoneticPr fontId="2"/>
  </si>
  <si>
    <t>給与所得算出表</t>
    <rPh sb="0" eb="2">
      <t>キュウヨ</t>
    </rPh>
    <rPh sb="2" eb="4">
      <t>ショトク</t>
    </rPh>
    <rPh sb="4" eb="6">
      <t>サンシュツ</t>
    </rPh>
    <rPh sb="6" eb="7">
      <t>ヒョウ</t>
    </rPh>
    <phoneticPr fontId="2"/>
  </si>
  <si>
    <t>年金所得算出表</t>
    <rPh sb="0" eb="2">
      <t>ネンキン</t>
    </rPh>
    <rPh sb="2" eb="4">
      <t>ショトク</t>
    </rPh>
    <rPh sb="4" eb="6">
      <t>サンシュツ</t>
    </rPh>
    <rPh sb="6" eb="7">
      <t>ヒョウ</t>
    </rPh>
    <phoneticPr fontId="2"/>
  </si>
  <si>
    <t>65歳未満</t>
    <rPh sb="2" eb="3">
      <t>サイ</t>
    </rPh>
    <rPh sb="3" eb="5">
      <t>ミマン</t>
    </rPh>
    <phoneticPr fontId="2"/>
  </si>
  <si>
    <t>65歳以上</t>
    <rPh sb="2" eb="3">
      <t>サイ</t>
    </rPh>
    <rPh sb="3" eb="5">
      <t>イジョウ</t>
    </rPh>
    <phoneticPr fontId="2"/>
  </si>
  <si>
    <t>基礎控除額算出表</t>
    <rPh sb="0" eb="2">
      <t>キソ</t>
    </rPh>
    <rPh sb="2" eb="4">
      <t>コウジョ</t>
    </rPh>
    <rPh sb="4" eb="5">
      <t>ガク</t>
    </rPh>
    <rPh sb="5" eb="7">
      <t>サンシュツ</t>
    </rPh>
    <rPh sb="7" eb="8">
      <t>ヒョウ</t>
    </rPh>
    <phoneticPr fontId="2"/>
  </si>
  <si>
    <t>税額（法定軽減、月割減額適用前）</t>
    <rPh sb="0" eb="2">
      <t>ゼイガク</t>
    </rPh>
    <rPh sb="3" eb="5">
      <t>ホウテイ</t>
    </rPh>
    <rPh sb="5" eb="7">
      <t>ケイゲン</t>
    </rPh>
    <rPh sb="8" eb="9">
      <t>ツキ</t>
    </rPh>
    <rPh sb="9" eb="10">
      <t>ワリ</t>
    </rPh>
    <rPh sb="10" eb="12">
      <t>ゲンガク</t>
    </rPh>
    <rPh sb="12" eb="14">
      <t>テキヨウ</t>
    </rPh>
    <rPh sb="14" eb="15">
      <t>マエ</t>
    </rPh>
    <phoneticPr fontId="2"/>
  </si>
  <si>
    <t>・所得金額調整控除（租税特別措置法第41条の3の3第1項）の適用を受けている場合</t>
    <rPh sb="1" eb="3">
      <t>ショトク</t>
    </rPh>
    <rPh sb="3" eb="5">
      <t>キンガク</t>
    </rPh>
    <rPh sb="5" eb="7">
      <t>チョウセイ</t>
    </rPh>
    <rPh sb="7" eb="9">
      <t>コウジョ</t>
    </rPh>
    <rPh sb="10" eb="12">
      <t>ソゼイ</t>
    </rPh>
    <rPh sb="12" eb="14">
      <t>トクベツ</t>
    </rPh>
    <rPh sb="14" eb="17">
      <t>ソチホウ</t>
    </rPh>
    <rPh sb="17" eb="18">
      <t>ダイ</t>
    </rPh>
    <rPh sb="20" eb="21">
      <t>ジョウ</t>
    </rPh>
    <rPh sb="25" eb="26">
      <t>ダイ</t>
    </rPh>
    <rPh sb="27" eb="28">
      <t>コウ</t>
    </rPh>
    <rPh sb="30" eb="32">
      <t>テキヨウ</t>
    </rPh>
    <rPh sb="33" eb="34">
      <t>ウ</t>
    </rPh>
    <rPh sb="38" eb="40">
      <t>バアイ</t>
    </rPh>
    <phoneticPr fontId="2"/>
  </si>
  <si>
    <r>
      <t>令和</t>
    </r>
    <r>
      <rPr>
        <sz val="20"/>
        <color rgb="FFFF0000"/>
        <rFont val="HG丸ｺﾞｼｯｸM-PRO"/>
        <family val="3"/>
        <charset val="128"/>
      </rPr>
      <t>６</t>
    </r>
    <r>
      <rPr>
        <sz val="20"/>
        <color theme="1"/>
        <rFont val="HG丸ｺﾞｼｯｸM-PRO"/>
        <family val="3"/>
        <charset val="128"/>
      </rPr>
      <t>年度　西条市国保税試算シート（暫定版）</t>
    </r>
    <rPh sb="0" eb="2">
      <t>レイワ</t>
    </rPh>
    <rPh sb="3" eb="5">
      <t>ネンド</t>
    </rPh>
    <rPh sb="9" eb="11">
      <t>コクホ</t>
    </rPh>
    <rPh sb="11" eb="12">
      <t>ゼイ</t>
    </rPh>
    <rPh sb="12" eb="14">
      <t>シサン</t>
    </rPh>
    <rPh sb="18" eb="20">
      <t>ザンテイ</t>
    </rPh>
    <rPh sb="20" eb="21">
      <t>バン</t>
    </rPh>
    <phoneticPr fontId="2"/>
  </si>
  <si>
    <t>①</t>
    <phoneticPr fontId="2"/>
  </si>
  <si>
    <t>②</t>
    <phoneticPr fontId="2"/>
  </si>
  <si>
    <t>③</t>
    <phoneticPr fontId="2"/>
  </si>
  <si>
    <t>④</t>
    <phoneticPr fontId="2"/>
  </si>
  <si>
    <t>⑤</t>
    <phoneticPr fontId="2"/>
  </si>
  <si>
    <t>⑥</t>
    <phoneticPr fontId="2"/>
  </si>
  <si>
    <t>⑦</t>
    <phoneticPr fontId="2"/>
  </si>
  <si>
    <r>
      <t>令和</t>
    </r>
    <r>
      <rPr>
        <b/>
        <sz val="16"/>
        <color rgb="FFFF0000"/>
        <rFont val="HG丸ｺﾞｼｯｸM-PRO"/>
        <family val="3"/>
        <charset val="128"/>
      </rPr>
      <t>６</t>
    </r>
    <r>
      <rPr>
        <b/>
        <sz val="16"/>
        <color theme="1"/>
        <rFont val="HG丸ｺﾞｼｯｸM-PRO"/>
        <family val="3"/>
        <charset val="128"/>
      </rPr>
      <t>年度分の国保税額（概算）</t>
    </r>
    <rPh sb="0" eb="2">
      <t>レイワ</t>
    </rPh>
    <rPh sb="9" eb="10">
      <t>ゼイ</t>
    </rPh>
    <rPh sb="10" eb="11">
      <t>ガク</t>
    </rPh>
    <rPh sb="12" eb="14">
      <t>ガイサン</t>
    </rPh>
    <phoneticPr fontId="2"/>
  </si>
  <si>
    <t>この試算表は、現時点での概算金額ですので、実際に課税される税額とは異なる場合がありますのでご了承ください。</t>
    <rPh sb="7" eb="10">
      <t>ゲンジテン</t>
    </rPh>
    <rPh sb="14" eb="15">
      <t>キン</t>
    </rPh>
    <rPh sb="21" eb="23">
      <t>ジッサイ</t>
    </rPh>
    <rPh sb="24" eb="26">
      <t>カゼイ</t>
    </rPh>
    <rPh sb="29" eb="31">
      <t>ゼイガク</t>
    </rPh>
    <rPh sb="33" eb="34">
      <t>コト</t>
    </rPh>
    <rPh sb="36" eb="38">
      <t>バアイ</t>
    </rPh>
    <rPh sb="46" eb="48">
      <t>リョウショウ</t>
    </rPh>
    <phoneticPr fontId="2"/>
  </si>
  <si>
    <t>⑤限度超過額</t>
    <rPh sb="1" eb="3">
      <t>ゲンド</t>
    </rPh>
    <rPh sb="3" eb="5">
      <t>チョウカ</t>
    </rPh>
    <rPh sb="5" eb="6">
      <t>ガク</t>
    </rPh>
    <phoneticPr fontId="2"/>
  </si>
  <si>
    <t>③平等割額</t>
    <rPh sb="1" eb="3">
      <t>ビョウドウ</t>
    </rPh>
    <rPh sb="3" eb="4">
      <t>ワリ</t>
    </rPh>
    <rPh sb="4" eb="5">
      <t>ガク</t>
    </rPh>
    <phoneticPr fontId="2"/>
  </si>
  <si>
    <t>②均等割額</t>
    <rPh sb="1" eb="4">
      <t>キントウワリ</t>
    </rPh>
    <rPh sb="4" eb="5">
      <t>ガク</t>
    </rPh>
    <phoneticPr fontId="2"/>
  </si>
  <si>
    <t>・令和6年1月1日～令和7年3月31日までの間で、40歳、65歳または75歳になる加入者がいる場合</t>
    <rPh sb="1" eb="3">
      <t>レイワ</t>
    </rPh>
    <rPh sb="4" eb="5">
      <t>ネン</t>
    </rPh>
    <rPh sb="6" eb="7">
      <t>ガツ</t>
    </rPh>
    <rPh sb="8" eb="9">
      <t>ニチ</t>
    </rPh>
    <rPh sb="10" eb="12">
      <t>レイワ</t>
    </rPh>
    <rPh sb="13" eb="14">
      <t>ネン</t>
    </rPh>
    <rPh sb="15" eb="16">
      <t>ガツ</t>
    </rPh>
    <rPh sb="18" eb="19">
      <t>ニチ</t>
    </rPh>
    <rPh sb="22" eb="23">
      <t>アイダ</t>
    </rPh>
    <rPh sb="27" eb="28">
      <t>サイ</t>
    </rPh>
    <rPh sb="31" eb="32">
      <t>サイ</t>
    </rPh>
    <rPh sb="37" eb="38">
      <t>サイ</t>
    </rPh>
    <rPh sb="41" eb="44">
      <t>カニュウシャ</t>
    </rPh>
    <rPh sb="47" eb="49">
      <t>バアイ</t>
    </rPh>
    <phoneticPr fontId="2"/>
  </si>
  <si>
    <t>小学生～39歳</t>
    <rPh sb="0" eb="3">
      <t>ショウガクセイ</t>
    </rPh>
    <rPh sb="6" eb="7">
      <t>サイ</t>
    </rPh>
    <phoneticPr fontId="2"/>
  </si>
  <si>
    <t>未就学児（小学校入学前）</t>
    <rPh sb="0" eb="4">
      <t>ミシュウガクジ</t>
    </rPh>
    <rPh sb="5" eb="8">
      <t>ショウガッコウ</t>
    </rPh>
    <rPh sb="8" eb="11">
      <t>ニュウガクマエ</t>
    </rPh>
    <phoneticPr fontId="2"/>
  </si>
  <si>
    <r>
      <t>⑥年税額</t>
    </r>
    <r>
      <rPr>
        <sz val="9"/>
        <color theme="1"/>
        <rFont val="HG丸ｺﾞｼｯｸM-PRO"/>
        <family val="3"/>
        <charset val="128"/>
      </rPr>
      <t>（④－⑤）</t>
    </r>
    <rPh sb="1" eb="4">
      <t>ネンゼイガク</t>
    </rPh>
    <rPh sb="4" eb="5">
      <t>ゼイガク</t>
    </rPh>
    <phoneticPr fontId="2"/>
  </si>
  <si>
    <r>
      <t>⑦加入月税額</t>
    </r>
    <r>
      <rPr>
        <sz val="9"/>
        <color theme="1"/>
        <rFont val="HG丸ｺﾞｼｯｸM-PRO"/>
        <family val="3"/>
        <charset val="128"/>
      </rPr>
      <t>（⑥÷12×加入月数）</t>
    </r>
    <rPh sb="1" eb="3">
      <t>カニュウ</t>
    </rPh>
    <rPh sb="3" eb="4">
      <t>ツキ</t>
    </rPh>
    <rPh sb="4" eb="5">
      <t>ゼイ</t>
    </rPh>
    <rPh sb="5" eb="6">
      <t>ガク</t>
    </rPh>
    <rPh sb="6" eb="7">
      <t>ホゼイ</t>
    </rPh>
    <rPh sb="12" eb="14">
      <t>カニュウ</t>
    </rPh>
    <rPh sb="14" eb="16">
      <t>ツキスウ</t>
    </rPh>
    <phoneticPr fontId="2"/>
  </si>
  <si>
    <r>
      <t>④算出合計額</t>
    </r>
    <r>
      <rPr>
        <sz val="9"/>
        <color theme="1"/>
        <rFont val="HG丸ｺﾞｼｯｸM-PRO"/>
        <family val="3"/>
        <charset val="128"/>
      </rPr>
      <t>（①＋②＋③）</t>
    </r>
    <rPh sb="1" eb="3">
      <t>サンシュツ</t>
    </rPh>
    <rPh sb="3" eb="5">
      <t>ゴウケイ</t>
    </rPh>
    <rPh sb="5" eb="6">
      <t>ガク</t>
    </rPh>
    <phoneticPr fontId="2"/>
  </si>
  <si>
    <r>
      <t>令和</t>
    </r>
    <r>
      <rPr>
        <b/>
        <sz val="16"/>
        <color rgb="FFFF0000"/>
        <rFont val="HG丸ｺﾞｼｯｸM-PRO"/>
        <family val="3"/>
        <charset val="128"/>
      </rPr>
      <t>７</t>
    </r>
    <r>
      <rPr>
        <b/>
        <sz val="16"/>
        <color theme="1"/>
        <rFont val="HG丸ｺﾞｼｯｸM-PRO"/>
        <family val="3"/>
        <charset val="128"/>
      </rPr>
      <t>年度分の国保税額（概算）</t>
    </r>
    <rPh sb="0" eb="2">
      <t>レイワ</t>
    </rPh>
    <rPh sb="9" eb="10">
      <t>ゼイ</t>
    </rPh>
    <rPh sb="10" eb="11">
      <t>ガク</t>
    </rPh>
    <rPh sb="12" eb="14">
      <t>ガイサン</t>
    </rPh>
    <phoneticPr fontId="2"/>
  </si>
  <si>
    <r>
      <t>R</t>
    </r>
    <r>
      <rPr>
        <sz val="14"/>
        <color rgb="FFFF0000"/>
        <rFont val="HG丸ｺﾞｼｯｸM-PRO"/>
        <family val="3"/>
        <charset val="128"/>
      </rPr>
      <t>７</t>
    </r>
    <r>
      <rPr>
        <sz val="14"/>
        <color theme="1"/>
        <rFont val="HG丸ｺﾞｼｯｸM-PRO"/>
        <family val="3"/>
        <charset val="128"/>
      </rPr>
      <t>税額の内訳</t>
    </r>
    <rPh sb="2" eb="4">
      <t>ゼイガク</t>
    </rPh>
    <rPh sb="5" eb="7">
      <t>ウチワケ</t>
    </rPh>
    <phoneticPr fontId="2"/>
  </si>
  <si>
    <t>・令和７年１月１日～令和８年３月３１日で、40歳、65歳または75歳になる加入者がいる場合</t>
    <rPh sb="1" eb="3">
      <t>レイワ</t>
    </rPh>
    <rPh sb="4" eb="5">
      <t>ネン</t>
    </rPh>
    <rPh sb="6" eb="7">
      <t>ガツ</t>
    </rPh>
    <rPh sb="8" eb="9">
      <t>ニチ</t>
    </rPh>
    <rPh sb="10" eb="12">
      <t>レイワ</t>
    </rPh>
    <rPh sb="13" eb="14">
      <t>ネン</t>
    </rPh>
    <rPh sb="15" eb="16">
      <t>ガツ</t>
    </rPh>
    <rPh sb="18" eb="19">
      <t>ニチ</t>
    </rPh>
    <rPh sb="23" eb="24">
      <t>サイ</t>
    </rPh>
    <rPh sb="27" eb="28">
      <t>サイ</t>
    </rPh>
    <rPh sb="33" eb="34">
      <t>サイ</t>
    </rPh>
    <rPh sb="37" eb="40">
      <t>カニュウシャ</t>
    </rPh>
    <rPh sb="43" eb="45">
      <t>バアイ</t>
    </rPh>
    <phoneticPr fontId="2"/>
  </si>
  <si>
    <r>
      <t>令和</t>
    </r>
    <r>
      <rPr>
        <sz val="11"/>
        <color rgb="FFFF0000"/>
        <rFont val="HGS創英角ﾎﾟｯﾌﾟ体"/>
        <family val="3"/>
        <charset val="128"/>
      </rPr>
      <t>7</t>
    </r>
    <r>
      <rPr>
        <sz val="11"/>
        <color theme="1"/>
        <rFont val="HGS創英角ﾎﾟｯﾌﾟ体"/>
        <family val="3"/>
        <charset val="128"/>
      </rPr>
      <t>年度税率・課税限度額・軽減判定基準</t>
    </r>
    <rPh sb="0" eb="2">
      <t>レイワ</t>
    </rPh>
    <rPh sb="3" eb="5">
      <t>ネンド</t>
    </rPh>
    <rPh sb="5" eb="7">
      <t>ゼイリツ</t>
    </rPh>
    <rPh sb="8" eb="10">
      <t>カゼイ</t>
    </rPh>
    <rPh sb="10" eb="12">
      <t>ゲンド</t>
    </rPh>
    <rPh sb="12" eb="13">
      <t>ガク</t>
    </rPh>
    <rPh sb="14" eb="16">
      <t>ケイゲン</t>
    </rPh>
    <rPh sb="16" eb="18">
      <t>ハンテイ</t>
    </rPh>
    <rPh sb="18" eb="20">
      <t>キジュン</t>
    </rPh>
    <phoneticPr fontId="2"/>
  </si>
  <si>
    <r>
      <t>令和</t>
    </r>
    <r>
      <rPr>
        <sz val="20"/>
        <color rgb="FFFF0000"/>
        <rFont val="HG丸ｺﾞｼｯｸM-PRO"/>
        <family val="3"/>
        <charset val="128"/>
      </rPr>
      <t>７</t>
    </r>
    <r>
      <rPr>
        <sz val="20"/>
        <color theme="1"/>
        <rFont val="HG丸ｺﾞｼｯｸM-PRO"/>
        <family val="3"/>
        <charset val="128"/>
      </rPr>
      <t>年度　西条市国保税試算シート</t>
    </r>
    <rPh sb="0" eb="2">
      <t>レイワ</t>
    </rPh>
    <rPh sb="3" eb="5">
      <t>ネンド</t>
    </rPh>
    <rPh sb="9" eb="11">
      <t>コクホ</t>
    </rPh>
    <rPh sb="11" eb="12">
      <t>ゼイ</t>
    </rPh>
    <rPh sb="12" eb="14">
      <t>シサン</t>
    </rPh>
    <phoneticPr fontId="2"/>
  </si>
  <si>
    <t>この試算表は、概算金額ですので、実際に課税される税額とは異なる場合があります。</t>
    <rPh sb="9" eb="10">
      <t>キン</t>
    </rPh>
    <rPh sb="16" eb="18">
      <t>ジッサイ</t>
    </rPh>
    <rPh sb="19" eb="21">
      <t>カゼイ</t>
    </rPh>
    <rPh sb="24" eb="26">
      <t>ゼイガク</t>
    </rPh>
    <rPh sb="28" eb="29">
      <t>コト</t>
    </rPh>
    <rPh sb="31" eb="3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</si>
</sst>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 %;&quot;▲ &quot;0.00\ %"/>
  </numFmts>
  <fonts count="35">
    <font>
      <sz val="11"/>
      <color theme="1"/>
      <name val="ＭＳ Ｐゴシック"/>
      <family val="2"/>
      <charset val="128"/>
      <scheme val="minor"/>
    </font>
    <font>
      <sz val="14"/>
      <color theme="1"/>
      <name val="HG丸ｺﾞｼｯｸM-PRO"/>
      <family val="3"/>
      <charset val="128"/>
    </font>
    <font>
      <sz val="6"/>
      <name val="ＭＳ Ｐゴシック"/>
      <family val="2"/>
      <charset val="128"/>
      <scheme val="minor"/>
    </font>
    <font>
      <sz val="10"/>
      <color theme="1"/>
      <name val="HG丸ｺﾞｼｯｸM-PRO"/>
      <family val="3"/>
      <charset val="128"/>
    </font>
    <font>
      <sz val="9"/>
      <color theme="1"/>
      <name val="HG丸ｺﾞｼｯｸM-PRO"/>
      <family val="3"/>
      <charset val="128"/>
    </font>
    <font>
      <sz val="6"/>
      <color theme="1"/>
      <name val="HG丸ｺﾞｼｯｸM-PRO"/>
      <family val="3"/>
      <charset val="128"/>
    </font>
    <font>
      <sz val="13"/>
      <color theme="1"/>
      <name val="HG丸ｺﾞｼｯｸM-PRO"/>
      <family val="3"/>
      <charset val="128"/>
    </font>
    <font>
      <sz val="12"/>
      <color theme="1"/>
      <name val="HG丸ｺﾞｼｯｸM-PRO"/>
      <family val="3"/>
      <charset val="128"/>
    </font>
    <font>
      <sz val="11"/>
      <color theme="1"/>
      <name val="HG丸ｺﾞｼｯｸM-PRO"/>
      <family val="3"/>
      <charset val="128"/>
    </font>
    <font>
      <b/>
      <u/>
      <sz val="14"/>
      <color theme="1"/>
      <name val="HG丸ｺﾞｼｯｸM-PRO"/>
      <family val="3"/>
      <charset val="128"/>
    </font>
    <font>
      <b/>
      <sz val="14"/>
      <color theme="1"/>
      <name val="HG丸ｺﾞｼｯｸM-PRO"/>
      <family val="3"/>
      <charset val="128"/>
    </font>
    <font>
      <sz val="10"/>
      <color theme="1"/>
      <name val="ＭＳ ゴシック"/>
      <family val="3"/>
      <charset val="128"/>
    </font>
    <font>
      <sz val="9"/>
      <color theme="1"/>
      <name val="ＭＳ ゴシック"/>
      <family val="3"/>
      <charset val="128"/>
    </font>
    <font>
      <sz val="14"/>
      <color theme="1"/>
      <name val="ＭＳ ゴシック"/>
      <family val="3"/>
      <charset val="128"/>
    </font>
    <font>
      <sz val="6"/>
      <color theme="1"/>
      <name val="ＭＳ ゴシック"/>
      <family val="3"/>
      <charset val="128"/>
    </font>
    <font>
      <sz val="11"/>
      <color theme="1"/>
      <name val="ＭＳ ゴシック"/>
      <family val="3"/>
      <charset val="128"/>
    </font>
    <font>
      <sz val="20"/>
      <color theme="1"/>
      <name val="HG丸ｺﾞｼｯｸM-PRO"/>
      <family val="3"/>
      <charset val="128"/>
    </font>
    <font>
      <sz val="20"/>
      <color rgb="FFFF0000"/>
      <name val="HG丸ｺﾞｼｯｸM-PRO"/>
      <family val="3"/>
      <charset val="128"/>
    </font>
    <font>
      <sz val="9"/>
      <color indexed="81"/>
      <name val="MS P ゴシック"/>
      <family val="3"/>
      <charset val="128"/>
    </font>
    <font>
      <b/>
      <sz val="16"/>
      <color theme="1"/>
      <name val="HG丸ｺﾞｼｯｸM-PRO"/>
      <family val="3"/>
      <charset val="128"/>
    </font>
    <font>
      <sz val="11"/>
      <name val="ＭＳ ゴシック"/>
      <family val="3"/>
      <charset val="128"/>
    </font>
    <font>
      <sz val="11"/>
      <color rgb="FFFF0000"/>
      <name val="ＭＳ ゴシック"/>
      <family val="3"/>
      <charset val="128"/>
    </font>
    <font>
      <sz val="12"/>
      <color theme="1"/>
      <name val="HGS創英角ﾎﾟｯﾌﾟ体"/>
      <family val="3"/>
      <charset val="128"/>
    </font>
    <font>
      <sz val="11"/>
      <color theme="1"/>
      <name val="HGS創英角ﾎﾟｯﾌﾟ体"/>
      <family val="3"/>
      <charset val="128"/>
    </font>
    <font>
      <sz val="9"/>
      <name val="ＭＳ ゴシック"/>
      <family val="3"/>
      <charset val="128"/>
    </font>
    <font>
      <sz val="8"/>
      <name val="ＭＳ ゴシック"/>
      <family val="3"/>
      <charset val="128"/>
    </font>
    <font>
      <sz val="11"/>
      <color theme="1"/>
      <name val="ＭＳ Ｐゴシック"/>
      <family val="3"/>
      <charset val="128"/>
    </font>
    <font>
      <sz val="9"/>
      <name val="ＭＳ Ｐゴシック"/>
      <family val="3"/>
      <charset val="128"/>
    </font>
    <font>
      <sz val="10"/>
      <color indexed="81"/>
      <name val="MS P ゴシック"/>
      <family val="3"/>
      <charset val="128"/>
    </font>
    <font>
      <sz val="11"/>
      <color theme="1"/>
      <name val="ＭＳ Ｐゴシック"/>
      <family val="2"/>
      <charset val="128"/>
      <scheme val="minor"/>
    </font>
    <font>
      <sz val="14"/>
      <color rgb="FFFF0000"/>
      <name val="HG丸ｺﾞｼｯｸM-PRO"/>
      <family val="3"/>
      <charset val="128"/>
    </font>
    <font>
      <b/>
      <sz val="16"/>
      <color rgb="FFFF0000"/>
      <name val="HG丸ｺﾞｼｯｸM-PRO"/>
      <family val="3"/>
      <charset val="128"/>
    </font>
    <font>
      <sz val="11"/>
      <color rgb="FFFF0000"/>
      <name val="HGS創英角ﾎﾟｯﾌﾟ体"/>
      <family val="3"/>
      <charset val="128"/>
    </font>
    <font>
      <sz val="14"/>
      <color rgb="FF0000FF"/>
      <name val="HG丸ｺﾞｼｯｸM-PRO"/>
      <family val="3"/>
      <charset val="128"/>
    </font>
    <font>
      <sz val="12"/>
      <color indexed="81"/>
      <name val="MS P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54">
    <border>
      <left/>
      <right/>
      <top/>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thin">
        <color rgb="FFC00000"/>
      </left>
      <right style="thin">
        <color rgb="FFC00000"/>
      </right>
      <top/>
      <bottom style="thin">
        <color rgb="FFC00000"/>
      </bottom>
      <diagonal/>
    </border>
    <border>
      <left/>
      <right style="thick">
        <color rgb="FF00B05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C00000"/>
      </left>
      <right style="thin">
        <color rgb="FFC00000"/>
      </right>
      <top style="thin">
        <color rgb="FFC00000"/>
      </top>
      <bottom style="thin">
        <color rgb="FFC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rgb="FFC00000"/>
      </right>
      <top/>
      <bottom/>
      <diagonal/>
    </border>
    <border diagonalDown="1">
      <left style="thin">
        <color rgb="FFC00000"/>
      </left>
      <right style="thin">
        <color rgb="FFC00000"/>
      </right>
      <top style="thin">
        <color rgb="FFC00000"/>
      </top>
      <bottom style="thin">
        <color rgb="FFC00000"/>
      </bottom>
      <diagonal style="thin">
        <color rgb="FFC00000"/>
      </diagonal>
    </border>
    <border>
      <left/>
      <right style="thin">
        <color theme="1"/>
      </right>
      <top/>
      <bottom/>
      <diagonal/>
    </border>
    <border>
      <left/>
      <right/>
      <top style="thin">
        <color theme="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style="thin">
        <color theme="1"/>
      </left>
      <right style="thin">
        <color theme="0" tint="-0.499984740745262"/>
      </right>
      <top style="thin">
        <color theme="1"/>
      </top>
      <bottom style="thin">
        <color theme="0" tint="-0.499984740745262"/>
      </bottom>
      <diagonal/>
    </border>
    <border diagonalDown="1">
      <left style="thin">
        <color theme="0" tint="-0.499984740745262"/>
      </left>
      <right style="thin">
        <color theme="0" tint="-0.499984740745262"/>
      </right>
      <top style="thin">
        <color theme="1"/>
      </top>
      <bottom style="thin">
        <color theme="0" tint="-0.499984740745262"/>
      </bottom>
      <diagonal style="thin">
        <color theme="0" tint="-0.499984740745262"/>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diagonalDown="1">
      <left style="thin">
        <color theme="0" tint="-0.499984740745262"/>
      </left>
      <right style="thin">
        <color theme="0" tint="-0.499984740745262"/>
      </right>
      <top style="thin">
        <color theme="0" tint="-0.499984740745262"/>
      </top>
      <bottom style="thin">
        <color theme="1"/>
      </bottom>
      <diagonal style="thin">
        <color theme="0" tint="-0.499984740745262"/>
      </diagonal>
    </border>
    <border>
      <left style="thin">
        <color theme="0" tint="-0.499984740745262"/>
      </left>
      <right style="thin">
        <color theme="1"/>
      </right>
      <top style="thin">
        <color theme="0" tint="-0.499984740745262"/>
      </top>
      <bottom style="thin">
        <color theme="1"/>
      </bottom>
      <diagonal/>
    </border>
    <border>
      <left style="thin">
        <color auto="1"/>
      </left>
      <right style="thin">
        <color theme="0" tint="-0.499984740745262"/>
      </right>
      <top style="thin">
        <color auto="1"/>
      </top>
      <bottom style="thin">
        <color theme="0" tint="-0.499984740745262"/>
      </bottom>
      <diagonal/>
    </border>
    <border diagonalDown="1">
      <left style="thin">
        <color theme="0" tint="-0.499984740745262"/>
      </left>
      <right style="thin">
        <color theme="0" tint="-0.499984740745262"/>
      </right>
      <top style="thin">
        <color auto="1"/>
      </top>
      <bottom style="thin">
        <color theme="0" tint="-0.499984740745262"/>
      </bottom>
      <diagonal style="thin">
        <color theme="0" tint="-0.499984740745262"/>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diagonalDown="1">
      <left style="thin">
        <color theme="0" tint="-0.499984740745262"/>
      </left>
      <right style="thin">
        <color theme="0" tint="-0.499984740745262"/>
      </right>
      <top style="thin">
        <color theme="0" tint="-0.499984740745262"/>
      </top>
      <bottom style="thin">
        <color auto="1"/>
      </bottom>
      <diagonal style="thin">
        <color theme="0" tint="-0.499984740745262"/>
      </diagonal>
    </border>
    <border>
      <left style="thin">
        <color theme="0" tint="-0.499984740745262"/>
      </left>
      <right style="thin">
        <color auto="1"/>
      </right>
      <top style="thin">
        <color theme="0" tint="-0.499984740745262"/>
      </top>
      <bottom style="thin">
        <color auto="1"/>
      </bottom>
      <diagonal/>
    </border>
  </borders>
  <cellStyleXfs count="3">
    <xf numFmtId="0" fontId="0" fillId="0" borderId="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17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center" vertical="center"/>
    </xf>
    <xf numFmtId="176" fontId="1" fillId="0" borderId="0" xfId="0" applyNumberFormat="1" applyFont="1">
      <alignment vertical="center"/>
    </xf>
    <xf numFmtId="0" fontId="1" fillId="5" borderId="13" xfId="0" applyFont="1" applyFill="1" applyBorder="1">
      <alignment vertical="center"/>
    </xf>
    <xf numFmtId="0" fontId="7" fillId="0" borderId="0" xfId="0" applyFont="1" applyAlignment="1">
      <alignment horizontal="right" vertical="center"/>
    </xf>
    <xf numFmtId="0" fontId="7" fillId="0" borderId="0" xfId="0" applyFont="1">
      <alignment vertical="center"/>
    </xf>
    <xf numFmtId="0" fontId="9" fillId="0" borderId="0" xfId="0" applyFont="1">
      <alignment vertical="center"/>
    </xf>
    <xf numFmtId="0" fontId="1" fillId="0" borderId="15"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4" xfId="0" applyFont="1" applyBorder="1">
      <alignment vertical="center"/>
    </xf>
    <xf numFmtId="0" fontId="11" fillId="0" borderId="4" xfId="0" applyFont="1" applyBorder="1">
      <alignment vertical="center"/>
    </xf>
    <xf numFmtId="0" fontId="10" fillId="0" borderId="0" xfId="0" applyFont="1" applyAlignment="1">
      <alignment horizontal="center" vertical="center"/>
    </xf>
    <xf numFmtId="0" fontId="16" fillId="0" borderId="0" xfId="0" applyFont="1">
      <alignment vertical="center"/>
    </xf>
    <xf numFmtId="176" fontId="1" fillId="0" borderId="0" xfId="0" applyNumberFormat="1" applyFont="1" applyAlignment="1">
      <alignment horizontal="right" vertical="center"/>
    </xf>
    <xf numFmtId="0" fontId="8" fillId="2" borderId="11"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0" borderId="0" xfId="0" applyFont="1">
      <alignment vertical="center"/>
    </xf>
    <xf numFmtId="0" fontId="1" fillId="0" borderId="21" xfId="0" applyFont="1" applyBorder="1">
      <alignment vertical="center"/>
    </xf>
    <xf numFmtId="0" fontId="6" fillId="0" borderId="21" xfId="0" applyFont="1" applyBorder="1">
      <alignment vertical="center"/>
    </xf>
    <xf numFmtId="0" fontId="15" fillId="0" borderId="10" xfId="0" applyFont="1" applyBorder="1">
      <alignment vertical="center"/>
    </xf>
    <xf numFmtId="0" fontId="22" fillId="0" borderId="0" xfId="0" applyFont="1">
      <alignment vertical="center"/>
    </xf>
    <xf numFmtId="0" fontId="23" fillId="0" borderId="0" xfId="0" applyFont="1">
      <alignment vertical="center"/>
    </xf>
    <xf numFmtId="0" fontId="15" fillId="0" borderId="5"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20" fillId="3" borderId="9" xfId="0" applyFont="1" applyFill="1" applyBorder="1" applyAlignment="1">
      <alignment horizontal="center" vertical="center" wrapText="1"/>
    </xf>
    <xf numFmtId="0" fontId="15" fillId="3" borderId="9" xfId="0" applyFont="1" applyFill="1" applyBorder="1" applyAlignment="1">
      <alignment horizontal="center" vertical="center" wrapText="1"/>
    </xf>
    <xf numFmtId="176" fontId="15" fillId="0" borderId="20" xfId="0" applyNumberFormat="1" applyFont="1" applyBorder="1">
      <alignment vertical="center"/>
    </xf>
    <xf numFmtId="0" fontId="21" fillId="0" borderId="5" xfId="0" applyFont="1" applyBorder="1">
      <alignment vertical="center"/>
    </xf>
    <xf numFmtId="0" fontId="15" fillId="0" borderId="5" xfId="0" applyFont="1" applyBorder="1">
      <alignment vertical="center"/>
    </xf>
    <xf numFmtId="0" fontId="15" fillId="0" borderId="6" xfId="0" applyFont="1" applyBorder="1">
      <alignment vertical="center"/>
    </xf>
    <xf numFmtId="0" fontId="24" fillId="3" borderId="9"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13" fillId="0" borderId="29" xfId="0" applyFont="1" applyBorder="1">
      <alignment vertical="center"/>
    </xf>
    <xf numFmtId="0" fontId="13" fillId="0" borderId="30" xfId="0" applyFont="1" applyBorder="1">
      <alignment vertical="center"/>
    </xf>
    <xf numFmtId="0" fontId="15" fillId="0" borderId="25" xfId="0" applyFont="1" applyBorder="1">
      <alignment vertical="center"/>
    </xf>
    <xf numFmtId="0" fontId="1" fillId="0" borderId="33" xfId="0" applyFont="1" applyBorder="1">
      <alignment vertical="center"/>
    </xf>
    <xf numFmtId="0" fontId="15" fillId="0" borderId="33" xfId="0" applyFont="1" applyBorder="1">
      <alignment vertical="center"/>
    </xf>
    <xf numFmtId="0" fontId="15" fillId="0" borderId="34" xfId="0" applyFont="1" applyBorder="1">
      <alignment vertical="center"/>
    </xf>
    <xf numFmtId="0" fontId="15" fillId="0" borderId="29" xfId="0" applyFont="1" applyBorder="1">
      <alignment vertical="center"/>
    </xf>
    <xf numFmtId="176" fontId="15" fillId="0" borderId="32" xfId="0" applyNumberFormat="1" applyFont="1" applyBorder="1">
      <alignment vertical="center"/>
    </xf>
    <xf numFmtId="0" fontId="15" fillId="0" borderId="31" xfId="0" applyFont="1" applyBorder="1">
      <alignment vertical="center"/>
    </xf>
    <xf numFmtId="0" fontId="13" fillId="0" borderId="34" xfId="0" applyFont="1" applyBorder="1">
      <alignment vertical="center"/>
    </xf>
    <xf numFmtId="0" fontId="1" fillId="0" borderId="32" xfId="0" applyFont="1" applyBorder="1">
      <alignment vertical="center"/>
    </xf>
    <xf numFmtId="0" fontId="1" fillId="0" borderId="31" xfId="0" applyFont="1" applyBorder="1">
      <alignment vertical="center"/>
    </xf>
    <xf numFmtId="0" fontId="15" fillId="0" borderId="24" xfId="0" applyFont="1" applyBorder="1">
      <alignment vertical="center"/>
    </xf>
    <xf numFmtId="0" fontId="15" fillId="0" borderId="30" xfId="0" applyFont="1" applyBorder="1">
      <alignment vertical="center"/>
    </xf>
    <xf numFmtId="176" fontId="15" fillId="0" borderId="0" xfId="0" applyNumberFormat="1" applyFont="1">
      <alignment vertical="center"/>
    </xf>
    <xf numFmtId="0" fontId="20" fillId="3" borderId="27"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6" borderId="9" xfId="0" applyFont="1" applyFill="1" applyBorder="1" applyAlignment="1">
      <alignment horizontal="center" vertical="center" wrapText="1"/>
    </xf>
    <xf numFmtId="176" fontId="15" fillId="0" borderId="9" xfId="0" applyNumberFormat="1" applyFont="1" applyBorder="1">
      <alignment vertical="center"/>
    </xf>
    <xf numFmtId="0" fontId="15" fillId="0" borderId="8" xfId="0" applyFont="1" applyBorder="1">
      <alignment vertical="center"/>
    </xf>
    <xf numFmtId="0" fontId="15" fillId="0" borderId="37" xfId="0" applyFont="1" applyBorder="1">
      <alignment vertical="center"/>
    </xf>
    <xf numFmtId="176" fontId="15" fillId="0" borderId="38" xfId="0" applyNumberFormat="1" applyFont="1" applyBorder="1">
      <alignment vertical="center"/>
    </xf>
    <xf numFmtId="0" fontId="15" fillId="0" borderId="39" xfId="0" applyFont="1" applyBorder="1">
      <alignment vertical="center"/>
    </xf>
    <xf numFmtId="176" fontId="15" fillId="0" borderId="40" xfId="0" applyNumberFormat="1" applyFont="1" applyBorder="1">
      <alignment vertical="center"/>
    </xf>
    <xf numFmtId="176" fontId="15" fillId="0" borderId="41" xfId="0" applyNumberFormat="1" applyFont="1" applyBorder="1">
      <alignment vertical="center"/>
    </xf>
    <xf numFmtId="176" fontId="15" fillId="0" borderId="42" xfId="0" applyNumberFormat="1" applyFont="1" applyBorder="1">
      <alignment vertical="center"/>
    </xf>
    <xf numFmtId="176" fontId="15" fillId="0" borderId="43" xfId="0" applyNumberFormat="1" applyFont="1" applyBorder="1">
      <alignment vertical="center"/>
    </xf>
    <xf numFmtId="0" fontId="15" fillId="0" borderId="44" xfId="0" applyFont="1" applyBorder="1">
      <alignment vertical="center"/>
    </xf>
    <xf numFmtId="176" fontId="15" fillId="0" borderId="45" xfId="0" applyNumberFormat="1" applyFont="1" applyBorder="1">
      <alignment vertical="center"/>
    </xf>
    <xf numFmtId="177" fontId="15" fillId="0" borderId="38" xfId="0" applyNumberFormat="1" applyFont="1" applyBorder="1">
      <alignment vertical="center"/>
    </xf>
    <xf numFmtId="177" fontId="15" fillId="0" borderId="40" xfId="0" applyNumberFormat="1" applyFont="1" applyBorder="1">
      <alignment vertical="center"/>
    </xf>
    <xf numFmtId="177" fontId="15" fillId="0" borderId="41" xfId="0" applyNumberFormat="1" applyFont="1" applyBorder="1">
      <alignment vertical="center"/>
    </xf>
    <xf numFmtId="177" fontId="15" fillId="0" borderId="42" xfId="0" applyNumberFormat="1" applyFont="1" applyBorder="1">
      <alignment vertical="center"/>
    </xf>
    <xf numFmtId="177" fontId="15" fillId="0" borderId="43" xfId="0" applyNumberFormat="1" applyFont="1" applyBorder="1">
      <alignment vertical="center"/>
    </xf>
    <xf numFmtId="177" fontId="15" fillId="0" borderId="45" xfId="0" applyNumberFormat="1" applyFont="1" applyBorder="1">
      <alignment vertical="center"/>
    </xf>
    <xf numFmtId="177" fontId="15" fillId="0" borderId="46" xfId="0" applyNumberFormat="1" applyFont="1" applyBorder="1">
      <alignment vertical="center"/>
    </xf>
    <xf numFmtId="0" fontId="15" fillId="0" borderId="47" xfId="0" applyFont="1" applyBorder="1">
      <alignment vertical="center"/>
    </xf>
    <xf numFmtId="177" fontId="15" fillId="0" borderId="48" xfId="0" applyNumberFormat="1" applyFont="1" applyBorder="1">
      <alignment vertical="center"/>
    </xf>
    <xf numFmtId="177" fontId="15" fillId="0" borderId="49" xfId="0" applyNumberFormat="1" applyFont="1" applyBorder="1">
      <alignment vertical="center"/>
    </xf>
    <xf numFmtId="177" fontId="15" fillId="0" borderId="50" xfId="0" applyNumberFormat="1" applyFont="1" applyBorder="1">
      <alignment vertical="center"/>
    </xf>
    <xf numFmtId="177" fontId="15" fillId="0" borderId="51" xfId="0" applyNumberFormat="1" applyFont="1" applyBorder="1">
      <alignment vertical="center"/>
    </xf>
    <xf numFmtId="0" fontId="15" fillId="0" borderId="52" xfId="0" applyFont="1" applyBorder="1">
      <alignment vertical="center"/>
    </xf>
    <xf numFmtId="177" fontId="15" fillId="0" borderId="53" xfId="0" applyNumberFormat="1" applyFont="1" applyBorder="1">
      <alignment vertical="center"/>
    </xf>
    <xf numFmtId="176" fontId="15" fillId="0" borderId="10" xfId="0" applyNumberFormat="1" applyFont="1" applyBorder="1" applyAlignment="1">
      <alignment horizontal="right" vertical="center"/>
    </xf>
    <xf numFmtId="0" fontId="15" fillId="0" borderId="25" xfId="0" applyFont="1" applyBorder="1" applyAlignment="1">
      <alignment horizontal="center" vertical="center"/>
    </xf>
    <xf numFmtId="0" fontId="33" fillId="0" borderId="0" xfId="0" applyFont="1">
      <alignment vertical="center"/>
    </xf>
    <xf numFmtId="0" fontId="15" fillId="0" borderId="10" xfId="0"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textRotation="255"/>
    </xf>
    <xf numFmtId="178" fontId="1" fillId="0" borderId="0" xfId="1" applyNumberFormat="1" applyFont="1" applyFill="1" applyBorder="1" applyAlignment="1">
      <alignment vertical="center"/>
    </xf>
    <xf numFmtId="0" fontId="8" fillId="0" borderId="0" xfId="0" applyFont="1" applyAlignment="1">
      <alignment horizontal="left" vertical="center" wrapText="1"/>
    </xf>
    <xf numFmtId="0" fontId="21" fillId="0" borderId="10" xfId="0" applyFont="1" applyBorder="1">
      <alignment vertical="center"/>
    </xf>
    <xf numFmtId="176" fontId="21" fillId="0" borderId="10" xfId="0" applyNumberFormat="1" applyFont="1" applyBorder="1">
      <alignment vertical="center"/>
    </xf>
    <xf numFmtId="176" fontId="21" fillId="0" borderId="10" xfId="0" applyNumberFormat="1" applyFont="1" applyBorder="1" applyAlignment="1">
      <alignment horizontal="right" vertical="center"/>
    </xf>
    <xf numFmtId="0" fontId="1" fillId="0" borderId="0" xfId="0" applyFont="1" applyAlignment="1">
      <alignment horizontal="center" vertical="center"/>
    </xf>
    <xf numFmtId="0" fontId="1" fillId="4" borderId="10" xfId="0" applyFont="1" applyFill="1" applyBorder="1">
      <alignment vertical="center"/>
    </xf>
    <xf numFmtId="0" fontId="0" fillId="4" borderId="10" xfId="0" applyFill="1" applyBorder="1">
      <alignment vertical="center"/>
    </xf>
    <xf numFmtId="176" fontId="8" fillId="5" borderId="11" xfId="0" applyNumberFormat="1" applyFont="1" applyFill="1" applyBorder="1">
      <alignment vertical="center"/>
    </xf>
    <xf numFmtId="176" fontId="8" fillId="5" borderId="12" xfId="0" applyNumberFormat="1" applyFont="1" applyFill="1" applyBorder="1">
      <alignment vertical="center"/>
    </xf>
    <xf numFmtId="0" fontId="1" fillId="4" borderId="10" xfId="0" applyFont="1" applyFill="1" applyBorder="1" applyAlignment="1">
      <alignment vertical="center" shrinkToFit="1"/>
    </xf>
    <xf numFmtId="0" fontId="0" fillId="4" borderId="10" xfId="0" applyFill="1" applyBorder="1" applyAlignment="1">
      <alignment vertical="center" shrinkToFit="1"/>
    </xf>
    <xf numFmtId="0" fontId="1" fillId="2" borderId="14" xfId="0" applyFont="1" applyFill="1" applyBorder="1" applyAlignment="1" applyProtection="1">
      <alignment horizontal="center" vertical="center"/>
      <protection locked="0"/>
    </xf>
    <xf numFmtId="38" fontId="1" fillId="2" borderId="16" xfId="2" applyFont="1" applyFill="1" applyBorder="1" applyAlignment="1" applyProtection="1">
      <alignment horizontal="right" vertical="center"/>
      <protection locked="0"/>
    </xf>
    <xf numFmtId="38" fontId="1" fillId="2" borderId="17" xfId="2" applyFont="1" applyFill="1" applyBorder="1" applyAlignment="1" applyProtection="1">
      <alignment horizontal="right" vertical="center"/>
      <protection locked="0"/>
    </xf>
    <xf numFmtId="38" fontId="1" fillId="2" borderId="18" xfId="2" applyFont="1" applyFill="1" applyBorder="1" applyAlignment="1" applyProtection="1">
      <alignment horizontal="right" vertical="center"/>
      <protection locked="0"/>
    </xf>
    <xf numFmtId="176" fontId="1" fillId="2" borderId="14" xfId="0" applyNumberFormat="1" applyFont="1" applyFill="1" applyBorder="1" applyAlignment="1" applyProtection="1">
      <alignment horizontal="right" vertical="center"/>
      <protection locked="0"/>
    </xf>
    <xf numFmtId="176" fontId="1" fillId="5" borderId="1" xfId="0" applyNumberFormat="1" applyFont="1" applyFill="1" applyBorder="1" applyAlignment="1">
      <alignment horizontal="right" vertical="center"/>
    </xf>
    <xf numFmtId="176" fontId="1" fillId="5" borderId="2" xfId="0" applyNumberFormat="1" applyFont="1" applyFill="1" applyBorder="1" applyAlignment="1">
      <alignment horizontal="right" vertical="center"/>
    </xf>
    <xf numFmtId="176" fontId="1" fillId="5" borderId="3" xfId="0" applyNumberFormat="1" applyFont="1" applyFill="1" applyBorder="1" applyAlignment="1">
      <alignment horizontal="right" vertical="center"/>
    </xf>
    <xf numFmtId="0" fontId="1" fillId="4" borderId="10"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2" borderId="14" xfId="0" applyFont="1" applyFill="1" applyBorder="1" applyAlignment="1" applyProtection="1">
      <alignment horizontal="center" vertical="center" shrinkToFit="1"/>
      <protection locked="0"/>
    </xf>
    <xf numFmtId="0" fontId="19" fillId="0" borderId="0" xfId="0" applyFont="1" applyAlignment="1">
      <alignment horizontal="center" vertical="center"/>
    </xf>
    <xf numFmtId="0" fontId="19" fillId="0" borderId="7"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 fillId="0" borderId="22" xfId="0" applyFont="1" applyBorder="1" applyAlignment="1">
      <alignment horizontal="center" vertical="center" shrinkToFit="1"/>
    </xf>
    <xf numFmtId="0" fontId="1" fillId="0" borderId="0" xfId="0" applyFont="1" applyAlignment="1">
      <alignment horizontal="center" vertical="center" shrinkToFit="1"/>
    </xf>
    <xf numFmtId="0" fontId="1" fillId="2" borderId="16"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0" fillId="4" borderId="10" xfId="0" applyFill="1" applyBorder="1" applyAlignment="1">
      <alignment horizontal="center" vertical="center"/>
    </xf>
    <xf numFmtId="0" fontId="16" fillId="0" borderId="0" xfId="0" applyFont="1" applyAlignment="1">
      <alignment horizontal="center" vertical="center"/>
    </xf>
    <xf numFmtId="0" fontId="1" fillId="3" borderId="14" xfId="0" applyFont="1" applyFill="1" applyBorder="1" applyAlignment="1">
      <alignment horizontal="center" vertical="center"/>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38" fontId="1" fillId="2" borderId="14" xfId="2" applyFont="1" applyFill="1" applyBorder="1" applyAlignment="1" applyProtection="1">
      <alignment horizontal="right" vertical="center"/>
      <protection locked="0"/>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4" xfId="0" applyFont="1" applyFill="1" applyBorder="1" applyAlignment="1">
      <alignment horizontal="center" vertical="center"/>
    </xf>
    <xf numFmtId="0" fontId="1" fillId="0" borderId="0" xfId="0" applyFont="1" applyAlignment="1">
      <alignment horizontal="left" vertical="center" wrapText="1"/>
    </xf>
    <xf numFmtId="176" fontId="33" fillId="5" borderId="1" xfId="0" applyNumberFormat="1" applyFont="1" applyFill="1" applyBorder="1" applyAlignment="1">
      <alignment horizontal="right" vertical="center"/>
    </xf>
    <xf numFmtId="176" fontId="33" fillId="5" borderId="2" xfId="0" applyNumberFormat="1" applyFont="1" applyFill="1" applyBorder="1" applyAlignment="1">
      <alignment horizontal="right" vertical="center"/>
    </xf>
    <xf numFmtId="176" fontId="33" fillId="5" borderId="3" xfId="0" applyNumberFormat="1" applyFont="1" applyFill="1" applyBorder="1" applyAlignment="1">
      <alignment horizontal="right" vertical="center"/>
    </xf>
    <xf numFmtId="0" fontId="33" fillId="2" borderId="14" xfId="0" applyFont="1" applyFill="1" applyBorder="1" applyAlignment="1">
      <alignment horizontal="center" vertical="center"/>
    </xf>
    <xf numFmtId="0" fontId="33" fillId="2" borderId="14" xfId="0" applyFont="1" applyFill="1" applyBorder="1" applyAlignment="1">
      <alignment horizontal="center" vertical="center" shrinkToFit="1"/>
    </xf>
    <xf numFmtId="176" fontId="33" fillId="2" borderId="14" xfId="0" applyNumberFormat="1" applyFont="1" applyFill="1" applyBorder="1" applyAlignment="1">
      <alignment horizontal="right"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3" xfId="0" applyFont="1" applyFill="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1" fillId="0" borderId="21" xfId="0" applyFont="1" applyBorder="1" applyAlignment="1">
      <alignment horizontal="center" vertical="center" wrapText="1"/>
    </xf>
    <xf numFmtId="0" fontId="4" fillId="0" borderId="22" xfId="0" applyFont="1" applyBorder="1" applyAlignment="1">
      <alignment horizontal="left" vertical="top"/>
    </xf>
    <xf numFmtId="0" fontId="4" fillId="0" borderId="0" xfId="0" applyFont="1" applyAlignment="1">
      <alignment horizontal="left" vertical="top"/>
    </xf>
    <xf numFmtId="0" fontId="4" fillId="0" borderId="22" xfId="0" applyFont="1" applyBorder="1" applyAlignment="1">
      <alignment horizontal="left" vertical="top" wrapText="1"/>
    </xf>
    <xf numFmtId="0" fontId="4" fillId="0" borderId="0" xfId="0" applyFont="1" applyAlignment="1">
      <alignment horizontal="left" vertical="top" wrapText="1"/>
    </xf>
    <xf numFmtId="0" fontId="26" fillId="0" borderId="10" xfId="0" applyFont="1" applyBorder="1" applyAlignment="1">
      <alignment horizontal="center" vertical="center" wrapText="1"/>
    </xf>
    <xf numFmtId="0" fontId="15" fillId="0" borderId="10" xfId="0" applyFont="1" applyBorder="1" applyAlignment="1">
      <alignment horizontal="center" vertical="center"/>
    </xf>
    <xf numFmtId="0" fontId="11" fillId="0" borderId="10" xfId="0"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5" fillId="0" borderId="31" xfId="0" applyFont="1" applyBorder="1" applyAlignment="1">
      <alignment horizontal="center" vertical="center" wrapText="1"/>
    </xf>
    <xf numFmtId="0" fontId="15" fillId="0" borderId="30" xfId="0" applyFont="1" applyBorder="1" applyAlignment="1">
      <alignment horizontal="center" vertical="center" wrapText="1"/>
    </xf>
    <xf numFmtId="176" fontId="15" fillId="0" borderId="16" xfId="0" applyNumberFormat="1" applyFont="1" applyBorder="1" applyAlignment="1">
      <alignment horizontal="right" vertical="center"/>
    </xf>
    <xf numFmtId="176" fontId="15" fillId="0" borderId="17" xfId="0" applyNumberFormat="1" applyFont="1" applyBorder="1" applyAlignment="1">
      <alignment horizontal="right" vertical="center"/>
    </xf>
    <xf numFmtId="176" fontId="15" fillId="0" borderId="18" xfId="0" applyNumberFormat="1" applyFont="1" applyBorder="1" applyAlignment="1">
      <alignment horizontal="right" vertical="center"/>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6" xfId="0" applyFont="1" applyFill="1" applyBorder="1" applyAlignment="1">
      <alignment horizontal="center" vertical="center"/>
    </xf>
    <xf numFmtId="0" fontId="7" fillId="6" borderId="27" xfId="0" applyFont="1" applyFill="1" applyBorder="1" applyAlignment="1">
      <alignment horizontal="center" vertical="center"/>
    </xf>
    <xf numFmtId="0" fontId="7" fillId="6" borderId="28" xfId="0" applyFont="1" applyFill="1" applyBorder="1" applyAlignment="1">
      <alignment horizontal="center" vertical="center"/>
    </xf>
    <xf numFmtId="0" fontId="7"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8" fillId="6" borderId="26" xfId="0" applyFont="1" applyFill="1" applyBorder="1" applyAlignment="1">
      <alignment horizontal="center" vertical="center"/>
    </xf>
    <xf numFmtId="0" fontId="15" fillId="6" borderId="9" xfId="0" applyFont="1" applyFill="1" applyBorder="1" applyAlignment="1">
      <alignment horizontal="center" vertical="center"/>
    </xf>
    <xf numFmtId="0" fontId="1" fillId="0" borderId="0" xfId="0" applyFont="1" applyBorder="1">
      <alignment vertical="center"/>
    </xf>
    <xf numFmtId="0" fontId="8" fillId="0" borderId="0" xfId="0" applyFont="1" applyFill="1" applyBorder="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00FF"/>
      <color rgb="FFFF66CC"/>
      <color rgb="FFFFFFCC"/>
      <color rgb="FFDDEBF7"/>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I40205\Desktop\&#12304;&#27604;&#36611;&#29992;&#12305;R5-6&#22269;&#20445;&#31246;&#35430;&#31639;&#12471;&#12540;&#12488;\R6&#24180;&#24230;&#22269;&#20445;&#31246;&#35430;&#31639;&#12471;&#12540;&#12488;&#65288;&#26283;&#23450;&#29256;&#65289;_R051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部計算用"/>
      <sheetName val="入力・印刷用"/>
    </sheetNames>
    <sheetDataSet>
      <sheetData sheetId="0" refreshError="1"/>
      <sheetData sheetId="1">
        <row r="9">
          <cell r="B9" t="str">
            <v>65歳～74歳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M48"/>
  <sheetViews>
    <sheetView tabSelected="1" view="pageBreakPreview" zoomScaleNormal="100" zoomScaleSheetLayoutView="100" workbookViewId="0">
      <selection activeCell="B5" sqref="B5:H5"/>
    </sheetView>
  </sheetViews>
  <sheetFormatPr defaultColWidth="3.21875" defaultRowHeight="18.899999999999999" customHeight="1"/>
  <cols>
    <col min="1" max="1" width="4" style="1" customWidth="1"/>
    <col min="2" max="19" width="3.21875" style="1"/>
    <col min="20" max="20" width="3.21875" style="1" customWidth="1"/>
    <col min="21" max="34" width="3.21875" style="1"/>
    <col min="35" max="39" width="9.33203125" style="1" bestFit="1" customWidth="1"/>
    <col min="40" max="16384" width="3.21875" style="1"/>
  </cols>
  <sheetData>
    <row r="1" spans="1:39" ht="23.4">
      <c r="A1" s="123" t="s">
        <v>117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row>
    <row r="2" spans="1:39" ht="16.5" customHeight="1">
      <c r="A2" s="18"/>
      <c r="V2" s="177"/>
      <c r="W2" s="177"/>
      <c r="X2" s="177"/>
      <c r="Y2" s="177"/>
      <c r="Z2" s="177"/>
    </row>
    <row r="3" spans="1:39" ht="18.899999999999999" customHeight="1">
      <c r="V3" s="178"/>
      <c r="W3" s="178"/>
      <c r="X3" s="178"/>
      <c r="Y3" s="178"/>
      <c r="Z3" s="178"/>
      <c r="AA3" s="23"/>
      <c r="AB3" s="23"/>
    </row>
    <row r="4" spans="1:39" ht="18.899999999999999" customHeight="1">
      <c r="A4" s="1" t="s">
        <v>0</v>
      </c>
    </row>
    <row r="5" spans="1:39" ht="18.899999999999999" customHeight="1">
      <c r="B5" s="125" t="s">
        <v>23</v>
      </c>
      <c r="C5" s="126"/>
      <c r="D5" s="126"/>
      <c r="E5" s="126"/>
      <c r="F5" s="126"/>
      <c r="G5" s="126"/>
      <c r="H5" s="127"/>
    </row>
    <row r="6" spans="1:39" ht="18.899999999999999" customHeight="1">
      <c r="F6" s="5"/>
      <c r="G6" s="5"/>
      <c r="H6" s="5"/>
      <c r="I6" s="5"/>
    </row>
    <row r="7" spans="1:39" ht="18.899999999999999" customHeight="1">
      <c r="A7" s="1" t="s">
        <v>43</v>
      </c>
    </row>
    <row r="8" spans="1:39" ht="33" customHeight="1">
      <c r="A8" s="24"/>
      <c r="B8" s="124" t="s">
        <v>4</v>
      </c>
      <c r="C8" s="124"/>
      <c r="D8" s="124"/>
      <c r="E8" s="124"/>
      <c r="F8" s="124"/>
      <c r="G8" s="124"/>
      <c r="H8" s="124"/>
      <c r="I8" s="124" t="s">
        <v>39</v>
      </c>
      <c r="J8" s="124"/>
      <c r="K8" s="124"/>
      <c r="L8" s="124"/>
      <c r="M8" s="124"/>
      <c r="N8" s="124"/>
      <c r="O8" s="124" t="s">
        <v>40</v>
      </c>
      <c r="P8" s="124"/>
      <c r="Q8" s="124"/>
      <c r="R8" s="124"/>
      <c r="S8" s="124"/>
      <c r="T8" s="124"/>
      <c r="U8" s="124" t="s">
        <v>41</v>
      </c>
      <c r="V8" s="124"/>
      <c r="W8" s="124"/>
      <c r="X8" s="124"/>
      <c r="Y8" s="124"/>
      <c r="Z8" s="124"/>
      <c r="AA8" s="129" t="s">
        <v>44</v>
      </c>
      <c r="AB8" s="130"/>
      <c r="AC8" s="131" t="s">
        <v>45</v>
      </c>
      <c r="AD8" s="131"/>
    </row>
    <row r="9" spans="1:39" ht="18.899999999999999" customHeight="1">
      <c r="A9" s="25" t="s">
        <v>6</v>
      </c>
      <c r="B9" s="113"/>
      <c r="C9" s="113"/>
      <c r="D9" s="113"/>
      <c r="E9" s="113"/>
      <c r="F9" s="113"/>
      <c r="G9" s="113"/>
      <c r="H9" s="113"/>
      <c r="I9" s="105"/>
      <c r="J9" s="105"/>
      <c r="K9" s="105"/>
      <c r="L9" s="105"/>
      <c r="M9" s="105"/>
      <c r="N9" s="105"/>
      <c r="O9" s="128"/>
      <c r="P9" s="128"/>
      <c r="Q9" s="128"/>
      <c r="R9" s="128"/>
      <c r="S9" s="128"/>
      <c r="T9" s="128"/>
      <c r="U9" s="105"/>
      <c r="V9" s="105"/>
      <c r="W9" s="105"/>
      <c r="X9" s="105"/>
      <c r="Y9" s="105"/>
      <c r="Z9" s="105"/>
      <c r="AA9" s="101"/>
      <c r="AB9" s="101"/>
      <c r="AC9" s="101"/>
      <c r="AD9" s="101"/>
      <c r="AJ9" s="85"/>
      <c r="AK9" s="85"/>
      <c r="AL9" s="85"/>
      <c r="AM9" s="85"/>
    </row>
    <row r="10" spans="1:39" ht="18.899999999999999" customHeight="1">
      <c r="A10" s="25" t="s">
        <v>8</v>
      </c>
      <c r="B10" s="113"/>
      <c r="C10" s="113"/>
      <c r="D10" s="113"/>
      <c r="E10" s="113"/>
      <c r="F10" s="113"/>
      <c r="G10" s="113"/>
      <c r="H10" s="113"/>
      <c r="I10" s="105"/>
      <c r="J10" s="105"/>
      <c r="K10" s="105"/>
      <c r="L10" s="105"/>
      <c r="M10" s="105"/>
      <c r="N10" s="105"/>
      <c r="O10" s="102"/>
      <c r="P10" s="103"/>
      <c r="Q10" s="103"/>
      <c r="R10" s="103"/>
      <c r="S10" s="103"/>
      <c r="T10" s="104"/>
      <c r="U10" s="105"/>
      <c r="V10" s="105"/>
      <c r="W10" s="105"/>
      <c r="X10" s="105"/>
      <c r="Y10" s="105"/>
      <c r="Z10" s="105"/>
      <c r="AA10" s="101"/>
      <c r="AB10" s="101"/>
      <c r="AC10" s="101"/>
      <c r="AD10" s="101"/>
      <c r="AJ10" s="85"/>
      <c r="AK10" s="85"/>
      <c r="AL10" s="85"/>
      <c r="AM10" s="85"/>
    </row>
    <row r="11" spans="1:39" ht="18.899999999999999" customHeight="1">
      <c r="A11" s="25" t="s">
        <v>10</v>
      </c>
      <c r="B11" s="113"/>
      <c r="C11" s="113"/>
      <c r="D11" s="113"/>
      <c r="E11" s="113"/>
      <c r="F11" s="113"/>
      <c r="G11" s="113"/>
      <c r="H11" s="113"/>
      <c r="I11" s="105"/>
      <c r="J11" s="105"/>
      <c r="K11" s="105"/>
      <c r="L11" s="105"/>
      <c r="M11" s="105"/>
      <c r="N11" s="105"/>
      <c r="O11" s="105"/>
      <c r="P11" s="105"/>
      <c r="Q11" s="105"/>
      <c r="R11" s="105"/>
      <c r="S11" s="105"/>
      <c r="T11" s="105"/>
      <c r="U11" s="105"/>
      <c r="V11" s="105"/>
      <c r="W11" s="105"/>
      <c r="X11" s="105"/>
      <c r="Y11" s="105"/>
      <c r="Z11" s="105"/>
      <c r="AA11" s="120"/>
      <c r="AB11" s="121"/>
      <c r="AC11" s="101"/>
      <c r="AD11" s="101"/>
      <c r="AJ11" s="85"/>
      <c r="AK11" s="85"/>
      <c r="AL11" s="85"/>
      <c r="AM11" s="85"/>
    </row>
    <row r="12" spans="1:39" ht="18.899999999999999" customHeight="1">
      <c r="A12" s="25" t="s">
        <v>12</v>
      </c>
      <c r="B12" s="113"/>
      <c r="C12" s="113"/>
      <c r="D12" s="113"/>
      <c r="E12" s="113"/>
      <c r="F12" s="113"/>
      <c r="G12" s="113"/>
      <c r="H12" s="113"/>
      <c r="I12" s="105"/>
      <c r="J12" s="105"/>
      <c r="K12" s="105"/>
      <c r="L12" s="105"/>
      <c r="M12" s="105"/>
      <c r="N12" s="105"/>
      <c r="O12" s="105"/>
      <c r="P12" s="105"/>
      <c r="Q12" s="105"/>
      <c r="R12" s="105"/>
      <c r="S12" s="105"/>
      <c r="T12" s="105"/>
      <c r="U12" s="105"/>
      <c r="V12" s="105"/>
      <c r="W12" s="105"/>
      <c r="X12" s="105"/>
      <c r="Y12" s="105"/>
      <c r="Z12" s="105"/>
      <c r="AA12" s="120"/>
      <c r="AB12" s="121"/>
      <c r="AC12" s="101"/>
      <c r="AD12" s="101"/>
      <c r="AJ12" s="85"/>
      <c r="AK12" s="85"/>
      <c r="AL12" s="85"/>
      <c r="AM12" s="85"/>
    </row>
    <row r="13" spans="1:39" ht="18.899999999999999" customHeight="1">
      <c r="A13" s="25" t="s">
        <v>14</v>
      </c>
      <c r="B13" s="113"/>
      <c r="C13" s="113"/>
      <c r="D13" s="113"/>
      <c r="E13" s="113"/>
      <c r="F13" s="113"/>
      <c r="G13" s="113"/>
      <c r="H13" s="113"/>
      <c r="I13" s="105"/>
      <c r="J13" s="105"/>
      <c r="K13" s="105"/>
      <c r="L13" s="105"/>
      <c r="M13" s="105"/>
      <c r="N13" s="105"/>
      <c r="O13" s="105"/>
      <c r="P13" s="105"/>
      <c r="Q13" s="105"/>
      <c r="R13" s="105"/>
      <c r="S13" s="105"/>
      <c r="T13" s="105"/>
      <c r="U13" s="105"/>
      <c r="V13" s="105"/>
      <c r="W13" s="105"/>
      <c r="X13" s="105"/>
      <c r="Y13" s="105"/>
      <c r="Z13" s="105"/>
      <c r="AA13" s="120"/>
      <c r="AB13" s="121"/>
      <c r="AC13" s="101"/>
      <c r="AD13" s="101"/>
      <c r="AJ13" s="85"/>
      <c r="AK13" s="85"/>
      <c r="AL13" s="85"/>
      <c r="AM13" s="85"/>
    </row>
    <row r="14" spans="1:39" ht="18.899999999999999" customHeight="1">
      <c r="A14" s="25" t="s">
        <v>16</v>
      </c>
      <c r="B14" s="113"/>
      <c r="C14" s="113"/>
      <c r="D14" s="113"/>
      <c r="E14" s="113"/>
      <c r="F14" s="113"/>
      <c r="G14" s="113"/>
      <c r="H14" s="113"/>
      <c r="I14" s="105"/>
      <c r="J14" s="105"/>
      <c r="K14" s="105"/>
      <c r="L14" s="105"/>
      <c r="M14" s="105"/>
      <c r="N14" s="105"/>
      <c r="O14" s="105"/>
      <c r="P14" s="105"/>
      <c r="Q14" s="105"/>
      <c r="R14" s="105"/>
      <c r="S14" s="105"/>
      <c r="T14" s="105"/>
      <c r="U14" s="105"/>
      <c r="V14" s="105"/>
      <c r="W14" s="105"/>
      <c r="X14" s="105"/>
      <c r="Y14" s="105"/>
      <c r="Z14" s="105"/>
      <c r="AA14" s="120"/>
      <c r="AB14" s="121"/>
      <c r="AC14" s="101"/>
      <c r="AD14" s="101"/>
      <c r="AJ14" s="85"/>
      <c r="AK14" s="85"/>
      <c r="AL14" s="85"/>
      <c r="AM14" s="85"/>
    </row>
    <row r="15" spans="1:39" ht="18.899999999999999" customHeight="1">
      <c r="A15" s="25" t="s">
        <v>18</v>
      </c>
      <c r="B15" s="113"/>
      <c r="C15" s="113"/>
      <c r="D15" s="113"/>
      <c r="E15" s="113"/>
      <c r="F15" s="113"/>
      <c r="G15" s="113"/>
      <c r="H15" s="113"/>
      <c r="I15" s="105"/>
      <c r="J15" s="105"/>
      <c r="K15" s="105"/>
      <c r="L15" s="105"/>
      <c r="M15" s="105"/>
      <c r="N15" s="105"/>
      <c r="O15" s="105"/>
      <c r="P15" s="105"/>
      <c r="Q15" s="105"/>
      <c r="R15" s="105"/>
      <c r="S15" s="105"/>
      <c r="T15" s="105"/>
      <c r="U15" s="105"/>
      <c r="V15" s="105"/>
      <c r="W15" s="105"/>
      <c r="X15" s="105"/>
      <c r="Y15" s="105"/>
      <c r="Z15" s="105"/>
      <c r="AA15" s="120"/>
      <c r="AB15" s="121"/>
      <c r="AC15" s="101"/>
      <c r="AD15" s="101"/>
      <c r="AJ15" s="85"/>
      <c r="AK15" s="85"/>
      <c r="AL15" s="85"/>
      <c r="AM15" s="85"/>
    </row>
    <row r="16" spans="1:39" ht="18.899999999999999" customHeight="1">
      <c r="A16" s="25" t="s">
        <v>20</v>
      </c>
      <c r="B16" s="113"/>
      <c r="C16" s="113"/>
      <c r="D16" s="113"/>
      <c r="E16" s="113"/>
      <c r="F16" s="113"/>
      <c r="G16" s="113"/>
      <c r="H16" s="113"/>
      <c r="I16" s="105"/>
      <c r="J16" s="105"/>
      <c r="K16" s="105"/>
      <c r="L16" s="105"/>
      <c r="M16" s="105"/>
      <c r="N16" s="105"/>
      <c r="O16" s="105"/>
      <c r="P16" s="105"/>
      <c r="Q16" s="105"/>
      <c r="R16" s="105"/>
      <c r="S16" s="105"/>
      <c r="T16" s="105"/>
      <c r="U16" s="105"/>
      <c r="V16" s="105"/>
      <c r="W16" s="105"/>
      <c r="X16" s="105"/>
      <c r="Y16" s="105"/>
      <c r="Z16" s="105"/>
      <c r="AA16" s="120"/>
      <c r="AB16" s="121"/>
      <c r="AC16" s="101"/>
      <c r="AD16" s="101"/>
      <c r="AJ16" s="85"/>
      <c r="AK16" s="85"/>
      <c r="AL16" s="85"/>
      <c r="AM16" s="85"/>
    </row>
    <row r="17" spans="2:30" ht="18.899999999999999" customHeight="1">
      <c r="S17" s="118"/>
      <c r="T17" s="118"/>
      <c r="U17" s="118"/>
      <c r="V17" s="118"/>
      <c r="W17" s="118"/>
    </row>
    <row r="18" spans="2:30" ht="18.899999999999999" customHeight="1" thickBot="1">
      <c r="B18" s="9"/>
      <c r="C18" s="9"/>
      <c r="D18" s="9"/>
      <c r="R18" s="119"/>
      <c r="S18" s="119"/>
      <c r="T18" s="119"/>
      <c r="U18" s="119"/>
      <c r="V18" s="119"/>
      <c r="W18" s="119"/>
      <c r="X18" s="119"/>
      <c r="Y18" s="119"/>
      <c r="Z18" s="119"/>
      <c r="AA18" s="119"/>
    </row>
    <row r="19" spans="2:30" ht="18.899999999999999" customHeight="1" thickTop="1" thickBot="1">
      <c r="B19" s="114" t="s">
        <v>113</v>
      </c>
      <c r="C19" s="114"/>
      <c r="D19" s="114"/>
      <c r="E19" s="114"/>
      <c r="F19" s="114"/>
      <c r="G19" s="114"/>
      <c r="H19" s="114"/>
      <c r="I19" s="114"/>
      <c r="J19" s="114"/>
      <c r="K19" s="114"/>
      <c r="L19" s="114"/>
      <c r="M19" s="114"/>
      <c r="N19" s="114"/>
      <c r="O19" s="114"/>
      <c r="P19" s="114"/>
      <c r="Q19" s="115"/>
      <c r="R19" s="106">
        <f>'R6用計算シート'!R22</f>
        <v>0</v>
      </c>
      <c r="S19" s="107"/>
      <c r="T19" s="107"/>
      <c r="U19" s="107"/>
      <c r="V19" s="107"/>
      <c r="W19" s="108"/>
      <c r="X19" s="1" t="s">
        <v>24</v>
      </c>
    </row>
    <row r="20" spans="2:30" ht="18.899999999999999" customHeight="1" thickTop="1" thickBot="1">
      <c r="B20" s="17"/>
      <c r="C20" s="17"/>
      <c r="D20" s="17"/>
      <c r="E20" s="17"/>
      <c r="F20" s="17"/>
      <c r="G20" s="17"/>
      <c r="H20" s="17"/>
      <c r="I20" s="17"/>
      <c r="J20" s="17"/>
      <c r="K20" s="17"/>
      <c r="L20" s="17"/>
      <c r="M20" s="17"/>
      <c r="N20" s="17"/>
      <c r="O20" s="17"/>
      <c r="P20" s="17"/>
      <c r="Q20" s="17"/>
    </row>
    <row r="21" spans="2:30" ht="18.899999999999999" customHeight="1" thickTop="1" thickBot="1">
      <c r="B21" s="116" t="s">
        <v>53</v>
      </c>
      <c r="C21" s="116"/>
      <c r="D21" s="116"/>
      <c r="E21" s="116"/>
      <c r="F21" s="116"/>
      <c r="G21" s="116"/>
      <c r="H21" s="116"/>
      <c r="I21" s="116"/>
      <c r="J21" s="116"/>
      <c r="K21" s="116"/>
      <c r="L21" s="116"/>
      <c r="M21" s="116"/>
      <c r="N21" s="116"/>
      <c r="O21" s="116"/>
      <c r="P21" s="116"/>
      <c r="Q21" s="117"/>
      <c r="R21" s="110" t="str">
        <f>IF('R7内部計算用'!AH24&lt;&gt;"",'R7内部計算用'!AH24&amp;"軽減","")</f>
        <v/>
      </c>
      <c r="S21" s="111"/>
      <c r="T21" s="111"/>
      <c r="U21" s="111"/>
      <c r="V21" s="111"/>
      <c r="W21" s="112"/>
      <c r="Z21" s="88"/>
      <c r="AA21" s="89"/>
    </row>
    <row r="22" spans="2:30" ht="16.8" thickTop="1">
      <c r="Z22" s="88"/>
      <c r="AA22" s="89"/>
    </row>
    <row r="23" spans="2:30" ht="18.899999999999999" customHeight="1">
      <c r="B23" s="8"/>
      <c r="C23" s="9"/>
      <c r="D23" s="9"/>
    </row>
    <row r="24" spans="2:30" ht="18.899999999999999" customHeight="1">
      <c r="B24" s="1" t="s">
        <v>114</v>
      </c>
    </row>
    <row r="25" spans="2:30" ht="18.899999999999999" customHeight="1">
      <c r="B25" s="109" t="s">
        <v>25</v>
      </c>
      <c r="C25" s="109"/>
      <c r="D25" s="109"/>
      <c r="E25" s="109"/>
      <c r="F25" s="109"/>
      <c r="G25" s="109"/>
      <c r="H25" s="109"/>
      <c r="I25" s="109"/>
      <c r="J25" s="109"/>
      <c r="K25" s="122"/>
      <c r="L25" s="109" t="s">
        <v>26</v>
      </c>
      <c r="M25" s="109"/>
      <c r="N25" s="109"/>
      <c r="O25" s="109"/>
      <c r="P25" s="109"/>
      <c r="Q25" s="109" t="s">
        <v>27</v>
      </c>
      <c r="R25" s="109"/>
      <c r="S25" s="109"/>
      <c r="T25" s="109"/>
      <c r="U25" s="109"/>
      <c r="V25" s="109" t="s">
        <v>28</v>
      </c>
      <c r="W25" s="109"/>
      <c r="X25" s="109"/>
      <c r="Y25" s="109"/>
      <c r="Z25" s="109"/>
      <c r="AB25" s="5"/>
      <c r="AC25" s="5"/>
      <c r="AD25" s="5"/>
    </row>
    <row r="26" spans="2:30" ht="18.899999999999999" customHeight="1">
      <c r="B26" s="95" t="s">
        <v>29</v>
      </c>
      <c r="C26" s="95"/>
      <c r="D26" s="95"/>
      <c r="E26" s="95"/>
      <c r="F26" s="95"/>
      <c r="G26" s="95"/>
      <c r="H26" s="95"/>
      <c r="I26" s="95"/>
      <c r="J26" s="95"/>
      <c r="K26" s="95"/>
      <c r="L26" s="97">
        <f>IF(B5="","",SUM('R7内部計算用'!AH9:'R7内部計算用'!AH16))</f>
        <v>0</v>
      </c>
      <c r="M26" s="98"/>
      <c r="N26" s="98"/>
      <c r="O26" s="98"/>
      <c r="P26" s="7" t="s">
        <v>24</v>
      </c>
      <c r="Q26" s="97">
        <f>IF(B5="","",SUM('R7内部計算用'!AL9:'R7内部計算用'!AL16))</f>
        <v>0</v>
      </c>
      <c r="R26" s="98"/>
      <c r="S26" s="98"/>
      <c r="T26" s="98"/>
      <c r="U26" s="7" t="s">
        <v>24</v>
      </c>
      <c r="V26" s="97">
        <f>IF(B5="","",SUM('R7内部計算用'!AP9:'R7内部計算用'!AP16))</f>
        <v>0</v>
      </c>
      <c r="W26" s="98"/>
      <c r="X26" s="98"/>
      <c r="Y26" s="98"/>
      <c r="Z26" s="7" t="s">
        <v>24</v>
      </c>
    </row>
    <row r="27" spans="2:30" ht="18.899999999999999" customHeight="1">
      <c r="B27" s="95" t="s">
        <v>106</v>
      </c>
      <c r="C27" s="95"/>
      <c r="D27" s="95"/>
      <c r="E27" s="95"/>
      <c r="F27" s="95"/>
      <c r="G27" s="95"/>
      <c r="H27" s="95"/>
      <c r="I27" s="95"/>
      <c r="J27" s="95"/>
      <c r="K27" s="96"/>
      <c r="L27" s="97">
        <f>IF(B5="","",SUM('R7内部計算用'!AI9:'R7内部計算用'!AI16)*'R7内部計算用'!AH26)</f>
        <v>0</v>
      </c>
      <c r="M27" s="98"/>
      <c r="N27" s="98"/>
      <c r="O27" s="98"/>
      <c r="P27" s="7" t="s">
        <v>24</v>
      </c>
      <c r="Q27" s="97">
        <f>IF(B5="","",SUM('R7内部計算用'!AM9:'R7内部計算用'!AM16)*'R7内部計算用'!AH26)</f>
        <v>0</v>
      </c>
      <c r="R27" s="98"/>
      <c r="S27" s="98"/>
      <c r="T27" s="98"/>
      <c r="U27" s="7" t="s">
        <v>24</v>
      </c>
      <c r="V27" s="97">
        <f>IF(B5="","",SUM('R7内部計算用'!AQ9:'R7内部計算用'!AQ16)*'R7内部計算用'!AH26)</f>
        <v>0</v>
      </c>
      <c r="W27" s="98"/>
      <c r="X27" s="98"/>
      <c r="Y27" s="98"/>
      <c r="Z27" s="7" t="s">
        <v>24</v>
      </c>
    </row>
    <row r="28" spans="2:30" ht="18.899999999999999" customHeight="1">
      <c r="B28" s="95" t="s">
        <v>105</v>
      </c>
      <c r="C28" s="95"/>
      <c r="D28" s="95"/>
      <c r="E28" s="95"/>
      <c r="F28" s="95"/>
      <c r="G28" s="95"/>
      <c r="H28" s="95"/>
      <c r="I28" s="95"/>
      <c r="J28" s="95"/>
      <c r="K28" s="96"/>
      <c r="L28" s="97">
        <f>IF(B5="","",'R7内部計算用'!AK17*'R7内部計算用'!AH26)</f>
        <v>0</v>
      </c>
      <c r="M28" s="98"/>
      <c r="N28" s="98"/>
      <c r="O28" s="98"/>
      <c r="P28" s="7" t="s">
        <v>24</v>
      </c>
      <c r="Q28" s="97">
        <f>IF(B5="","",'R7内部計算用'!AO17*'R7内部計算用'!AH26)</f>
        <v>0</v>
      </c>
      <c r="R28" s="98"/>
      <c r="S28" s="98"/>
      <c r="T28" s="98"/>
      <c r="U28" s="7" t="s">
        <v>24</v>
      </c>
      <c r="V28" s="97">
        <f>IF(B5="","",'R7内部計算用'!AS17*'R7内部計算用'!AH26)</f>
        <v>0</v>
      </c>
      <c r="W28" s="98"/>
      <c r="X28" s="98"/>
      <c r="Y28" s="98"/>
      <c r="Z28" s="7" t="s">
        <v>24</v>
      </c>
    </row>
    <row r="29" spans="2:30" ht="18.899999999999999" customHeight="1">
      <c r="B29" s="95" t="s">
        <v>112</v>
      </c>
      <c r="C29" s="95"/>
      <c r="D29" s="95"/>
      <c r="E29" s="95"/>
      <c r="F29" s="95"/>
      <c r="G29" s="95"/>
      <c r="H29" s="95"/>
      <c r="I29" s="95"/>
      <c r="J29" s="95"/>
      <c r="K29" s="96"/>
      <c r="L29" s="97">
        <f>IF(B5="","",TRUNC(L26+L27+L28,-2))</f>
        <v>0</v>
      </c>
      <c r="M29" s="98"/>
      <c r="N29" s="98"/>
      <c r="O29" s="98"/>
      <c r="P29" s="7" t="s">
        <v>24</v>
      </c>
      <c r="Q29" s="97">
        <f>IF(B5="","",TRUNC(Q26+Q27+Q28,-2))</f>
        <v>0</v>
      </c>
      <c r="R29" s="98"/>
      <c r="S29" s="98"/>
      <c r="T29" s="98"/>
      <c r="U29" s="7" t="s">
        <v>24</v>
      </c>
      <c r="V29" s="97">
        <f>IF(B5="","",TRUNC(V26+V27+V28,-2))</f>
        <v>0</v>
      </c>
      <c r="W29" s="98"/>
      <c r="X29" s="98"/>
      <c r="Y29" s="98"/>
      <c r="Z29" s="7" t="s">
        <v>24</v>
      </c>
    </row>
    <row r="30" spans="2:30" ht="18.899999999999999" customHeight="1">
      <c r="B30" s="95" t="s">
        <v>104</v>
      </c>
      <c r="C30" s="95"/>
      <c r="D30" s="95"/>
      <c r="E30" s="95"/>
      <c r="F30" s="95"/>
      <c r="G30" s="95"/>
      <c r="H30" s="95"/>
      <c r="I30" s="95"/>
      <c r="J30" s="95"/>
      <c r="K30" s="96"/>
      <c r="L30" s="97">
        <f>IF(B5="","",IF(L29&gt;='R7内部計算用'!AT34,L29-'R7内部計算用'!AT34,0))</f>
        <v>0</v>
      </c>
      <c r="M30" s="98"/>
      <c r="N30" s="98"/>
      <c r="O30" s="98"/>
      <c r="P30" s="7" t="s">
        <v>24</v>
      </c>
      <c r="Q30" s="97">
        <f>IF(B5="","",IF(Q29&gt;'R7内部計算用'!AT35,Q29-'R7内部計算用'!AT35,0))</f>
        <v>0</v>
      </c>
      <c r="R30" s="98"/>
      <c r="S30" s="98"/>
      <c r="T30" s="98"/>
      <c r="U30" s="7" t="s">
        <v>24</v>
      </c>
      <c r="V30" s="97">
        <f>IF(B5="","",IF(V29&gt;'R7内部計算用'!AT36,V29-'R7内部計算用'!AT36,0))</f>
        <v>0</v>
      </c>
      <c r="W30" s="98"/>
      <c r="X30" s="98"/>
      <c r="Y30" s="98"/>
      <c r="Z30" s="7" t="s">
        <v>24</v>
      </c>
    </row>
    <row r="31" spans="2:30" ht="18.899999999999999" customHeight="1">
      <c r="B31" s="95" t="s">
        <v>110</v>
      </c>
      <c r="C31" s="95"/>
      <c r="D31" s="95"/>
      <c r="E31" s="95"/>
      <c r="F31" s="95"/>
      <c r="G31" s="95"/>
      <c r="H31" s="95"/>
      <c r="I31" s="95"/>
      <c r="J31" s="95"/>
      <c r="K31" s="96"/>
      <c r="L31" s="97">
        <f>IF(B5="","",L29-L30)</f>
        <v>0</v>
      </c>
      <c r="M31" s="98"/>
      <c r="N31" s="98"/>
      <c r="O31" s="98"/>
      <c r="P31" s="7" t="s">
        <v>24</v>
      </c>
      <c r="Q31" s="97">
        <f>IF(B5="","",Q29-Q30)</f>
        <v>0</v>
      </c>
      <c r="R31" s="98"/>
      <c r="S31" s="98"/>
      <c r="T31" s="98"/>
      <c r="U31" s="7" t="s">
        <v>24</v>
      </c>
      <c r="V31" s="97">
        <f>IF(B5="","",V29-V30)</f>
        <v>0</v>
      </c>
      <c r="W31" s="98"/>
      <c r="X31" s="98"/>
      <c r="Y31" s="98"/>
      <c r="Z31" s="7" t="s">
        <v>24</v>
      </c>
    </row>
    <row r="32" spans="2:30" ht="18.899999999999999" customHeight="1">
      <c r="B32" s="99" t="s">
        <v>111</v>
      </c>
      <c r="C32" s="99"/>
      <c r="D32" s="99"/>
      <c r="E32" s="99"/>
      <c r="F32" s="99"/>
      <c r="G32" s="99"/>
      <c r="H32" s="99"/>
      <c r="I32" s="99"/>
      <c r="J32" s="99"/>
      <c r="K32" s="100"/>
      <c r="L32" s="97">
        <f>IF(B5&lt;&gt;"",TRUNC(L31/12*LEFT(B5,LEN(B5)-2),-2),"")</f>
        <v>0</v>
      </c>
      <c r="M32" s="98"/>
      <c r="N32" s="98"/>
      <c r="O32" s="98"/>
      <c r="P32" s="7" t="s">
        <v>24</v>
      </c>
      <c r="Q32" s="97">
        <f>IF(B5&lt;&gt;"",TRUNC(Q31/12*LEFT(B5,LEN(B5)-2),-2),"")</f>
        <v>0</v>
      </c>
      <c r="R32" s="98"/>
      <c r="S32" s="98"/>
      <c r="T32" s="98"/>
      <c r="U32" s="7" t="s">
        <v>24</v>
      </c>
      <c r="V32" s="97">
        <f>IF(B5&lt;&gt;"",TRUNC(V31/12*LEFT(B5,LEN(B5)-2),-2),"")</f>
        <v>0</v>
      </c>
      <c r="W32" s="98"/>
      <c r="X32" s="98"/>
      <c r="Y32" s="98"/>
      <c r="Z32" s="7" t="s">
        <v>24</v>
      </c>
    </row>
    <row r="34" spans="1:37" ht="18.899999999999999" customHeight="1">
      <c r="B34" s="10" t="str">
        <f>"令和７年度の賦課限度額は、医療分："&amp;'R7内部計算用'!AT34/10000&amp;"万円 支援分："&amp;'R7内部計算用'!AT35/10000&amp;"万円 介護分："&amp;'R7内部計算用'!AT36/10000&amp;"万円 です。"</f>
        <v>令和７年度の賦課限度額は、医療分：66万円 支援分：26万円 介護分：17万円 です。</v>
      </c>
    </row>
    <row r="36" spans="1:37" ht="33.75" customHeight="1">
      <c r="A36" s="94" t="s">
        <v>118</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row>
    <row r="37" spans="1:37" ht="18.899999999999999" customHeight="1">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row>
    <row r="38" spans="1:37" ht="18.75" customHeight="1">
      <c r="A38" s="23" t="s">
        <v>56</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row>
    <row r="39" spans="1:37" ht="18.75" customHeight="1">
      <c r="A39" s="23"/>
      <c r="B39" s="2" t="s">
        <v>54</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row>
    <row r="40" spans="1:37" ht="18.899999999999999" customHeight="1">
      <c r="A40" s="23"/>
      <c r="B40" s="2" t="s">
        <v>55</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row>
    <row r="41" spans="1:37" ht="18.899999999999999" customHeight="1">
      <c r="A41" s="23"/>
      <c r="B41" s="2" t="s">
        <v>57</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7" ht="18.899999999999999" customHeight="1">
      <c r="A42" s="23"/>
      <c r="B42" s="2" t="s">
        <v>115</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7" ht="18.899999999999999" customHeight="1">
      <c r="A43" s="23"/>
      <c r="B43" s="2" t="s">
        <v>58</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row>
    <row r="44" spans="1:37" ht="18.899999999999999" customHeight="1">
      <c r="A44" s="2"/>
      <c r="B44" s="2" t="s">
        <v>81</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7" ht="18.899999999999999" customHeight="1">
      <c r="A45" s="2"/>
      <c r="B45" s="2" t="s">
        <v>93</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7" ht="18.899999999999999"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7" ht="18.89999999999999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7" ht="18.899999999999999"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sheetData>
  <sheetProtection algorithmName="SHA-512" hashValue="LTLO+ACZWG0wKXUA+qqXwl08Ixx5Y8rrTIkRm22ZHw2l6/aQoCf1bY4PnYSU64PNwn4MxrtS2tInb0tdYChvEw==" saltValue="aKXwI5F0UhrwgO5h/VlvyQ==" spinCount="100000" sheet="1" selectLockedCells="1"/>
  <mergeCells count="95">
    <mergeCell ref="B13:H13"/>
    <mergeCell ref="I13:N13"/>
    <mergeCell ref="AC13:AD13"/>
    <mergeCell ref="AC14:AD14"/>
    <mergeCell ref="AA15:AB15"/>
    <mergeCell ref="AA13:AB13"/>
    <mergeCell ref="AA14:AB14"/>
    <mergeCell ref="U13:Z13"/>
    <mergeCell ref="U14:Z14"/>
    <mergeCell ref="O14:T14"/>
    <mergeCell ref="O13:T13"/>
    <mergeCell ref="B10:H10"/>
    <mergeCell ref="I10:N10"/>
    <mergeCell ref="AC8:AD8"/>
    <mergeCell ref="AC10:AD10"/>
    <mergeCell ref="B12:H12"/>
    <mergeCell ref="I12:N12"/>
    <mergeCell ref="AC11:AD11"/>
    <mergeCell ref="AC12:AD12"/>
    <mergeCell ref="AA11:AB11"/>
    <mergeCell ref="AA12:AB12"/>
    <mergeCell ref="O11:T11"/>
    <mergeCell ref="O12:T12"/>
    <mergeCell ref="U12:Z12"/>
    <mergeCell ref="I11:N11"/>
    <mergeCell ref="B11:H11"/>
    <mergeCell ref="U11:Z11"/>
    <mergeCell ref="AC9:AD9"/>
    <mergeCell ref="A1:AD1"/>
    <mergeCell ref="I8:N8"/>
    <mergeCell ref="B9:H9"/>
    <mergeCell ref="I9:N9"/>
    <mergeCell ref="B5:H5"/>
    <mergeCell ref="O8:T8"/>
    <mergeCell ref="B8:H8"/>
    <mergeCell ref="O9:T9"/>
    <mergeCell ref="AA8:AB8"/>
    <mergeCell ref="AA9:AB9"/>
    <mergeCell ref="U8:Z8"/>
    <mergeCell ref="U9:Z9"/>
    <mergeCell ref="B26:K26"/>
    <mergeCell ref="L26:O26"/>
    <mergeCell ref="B15:H15"/>
    <mergeCell ref="I15:N15"/>
    <mergeCell ref="B14:H14"/>
    <mergeCell ref="I14:N14"/>
    <mergeCell ref="O16:T16"/>
    <mergeCell ref="B19:Q19"/>
    <mergeCell ref="B21:Q21"/>
    <mergeCell ref="B16:H16"/>
    <mergeCell ref="I16:N16"/>
    <mergeCell ref="S17:W17"/>
    <mergeCell ref="R18:AA18"/>
    <mergeCell ref="AA16:AB16"/>
    <mergeCell ref="U16:Z16"/>
    <mergeCell ref="B25:K25"/>
    <mergeCell ref="AC16:AD16"/>
    <mergeCell ref="L25:P25"/>
    <mergeCell ref="Q25:U25"/>
    <mergeCell ref="AC15:AD15"/>
    <mergeCell ref="U15:Z15"/>
    <mergeCell ref="R21:W21"/>
    <mergeCell ref="AA10:AB10"/>
    <mergeCell ref="O10:T10"/>
    <mergeCell ref="U10:Z10"/>
    <mergeCell ref="Q26:T26"/>
    <mergeCell ref="R19:W19"/>
    <mergeCell ref="O15:T15"/>
    <mergeCell ref="V26:Y26"/>
    <mergeCell ref="V25:Z25"/>
    <mergeCell ref="Q31:T31"/>
    <mergeCell ref="B28:K28"/>
    <mergeCell ref="L27:O27"/>
    <mergeCell ref="Q27:T27"/>
    <mergeCell ref="V27:Y27"/>
    <mergeCell ref="L28:O28"/>
    <mergeCell ref="Q28:T28"/>
    <mergeCell ref="V28:Y28"/>
    <mergeCell ref="B27:K27"/>
    <mergeCell ref="V31:Y31"/>
    <mergeCell ref="A36:AH36"/>
    <mergeCell ref="B29:K29"/>
    <mergeCell ref="L29:O29"/>
    <mergeCell ref="Q29:T29"/>
    <mergeCell ref="V29:Y29"/>
    <mergeCell ref="B30:K30"/>
    <mergeCell ref="L30:O30"/>
    <mergeCell ref="Q30:T30"/>
    <mergeCell ref="V30:Y30"/>
    <mergeCell ref="B32:K32"/>
    <mergeCell ref="L32:O32"/>
    <mergeCell ref="Q32:T32"/>
    <mergeCell ref="V32:Y32"/>
    <mergeCell ref="B31:K31"/>
    <mergeCell ref="L31:O31"/>
  </mergeCells>
  <phoneticPr fontId="2"/>
  <dataValidations count="4">
    <dataValidation type="whole" allowBlank="1" showInputMessage="1" showErrorMessage="1" error="整数を入力してください。_x000a_マイナスの場合は、0を入力してください。" sqref="I9:T16" xr:uid="{00000000-0002-0000-0000-000000000000}">
      <formula1>0</formula1>
      <formula2>99999999</formula2>
    </dataValidation>
    <dataValidation type="whole" allowBlank="1" showInputMessage="1" showErrorMessage="1" error="整数を入力してください。_x000a_マイナスの場合は、0を入力してください。" sqref="U9:Z16" xr:uid="{00000000-0002-0000-0000-000001000000}">
      <formula1>-9999999</formula1>
      <formula2>99999999</formula2>
    </dataValidation>
    <dataValidation type="list" allowBlank="1" showInputMessage="1" showErrorMessage="1" error="選択してください。" sqref="AA9:AD16" xr:uid="{00000000-0002-0000-0000-000002000000}">
      <formula1>"●"</formula1>
    </dataValidation>
    <dataValidation type="list" allowBlank="1" showInputMessage="1" showErrorMessage="1" error="加入期間を選択してください。" sqref="F6:I6" xr:uid="{00000000-0002-0000-0000-000003000000}">
      <formula1>#REF!</formula1>
    </dataValidation>
  </dataValidations>
  <pageMargins left="0.59055118110236227" right="0.59055118110236227" top="0.78740157480314965" bottom="0.78740157480314965" header="0.31496062992125984" footer="0.31496062992125984"/>
  <pageSetup paperSize="9" scale="83" orientation="portrait" r:id="rId1"/>
  <headerFooter>
    <oddFooter>&amp;R作成日：&amp;D</oddFooter>
  </headerFooter>
  <ignoredErrors>
    <ignoredError sqref="M31:O31 R31:T31 W31:Y31 M29:O29 R29:T29 W29:Y29 M32:O32 R32:T32 W32:Y32 M30:O30 R30:T30 W30:Y30" evalError="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加入期間を選択してください。" xr:uid="{00000000-0002-0000-0000-000004000000}">
          <x14:formula1>
            <xm:f>'R7内部計算用'!$AT$6:$AT$18</xm:f>
          </x14:formula1>
          <xm:sqref>B5:H5</xm:sqref>
        </x14:dataValidation>
        <x14:dataValidation type="list" allowBlank="1" showInputMessage="1" showErrorMessage="1" error="年齢区分を選択してください。" xr:uid="{00000000-0002-0000-0000-000005000000}">
          <x14:formula1>
            <xm:f>'R7内部計算用'!$AT$1:$AT$5</xm:f>
          </x14:formula1>
          <xm:sqref>B9:H16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sheetPr>
  <dimension ref="A1:AD50"/>
  <sheetViews>
    <sheetView view="pageBreakPreview" zoomScale="60" zoomScaleNormal="100" workbookViewId="0">
      <selection sqref="A1:XFD1048576"/>
    </sheetView>
  </sheetViews>
  <sheetFormatPr defaultColWidth="3.21875" defaultRowHeight="16.2"/>
  <cols>
    <col min="1" max="1" width="4" style="1" customWidth="1"/>
    <col min="2" max="19" width="3.21875" style="1"/>
    <col min="20" max="20" width="3.21875" style="1" customWidth="1"/>
    <col min="21" max="16384" width="3.21875" style="1"/>
  </cols>
  <sheetData>
    <row r="1" spans="1:30" ht="23.4">
      <c r="A1" s="123" t="s">
        <v>94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row>
    <row r="2" spans="1:30" ht="16.5" customHeight="1">
      <c r="A2" s="18"/>
      <c r="V2" s="11"/>
      <c r="W2" s="11"/>
      <c r="X2" s="11"/>
      <c r="Y2" s="11"/>
      <c r="Z2" s="11"/>
    </row>
    <row r="3" spans="1:30" ht="18.899999999999999" customHeight="1">
      <c r="V3" s="20"/>
      <c r="W3" s="21"/>
      <c r="X3" s="21"/>
      <c r="Y3" s="21"/>
      <c r="Z3" s="22"/>
      <c r="AA3" s="23"/>
      <c r="AB3" s="23"/>
    </row>
    <row r="4" spans="1:30" ht="18.899999999999999" customHeight="1">
      <c r="A4" s="1" t="s">
        <v>0</v>
      </c>
    </row>
    <row r="5" spans="1:30" ht="18.899999999999999" customHeight="1">
      <c r="B5" s="139" t="str">
        <f>入力・印刷用!B5</f>
        <v>12カ月</v>
      </c>
      <c r="C5" s="140"/>
      <c r="D5" s="140"/>
      <c r="E5" s="140"/>
      <c r="F5" s="140"/>
      <c r="G5" s="140"/>
      <c r="H5" s="141"/>
    </row>
    <row r="6" spans="1:30" ht="18.899999999999999" customHeight="1">
      <c r="F6" s="5"/>
      <c r="G6" s="5"/>
      <c r="H6" s="5"/>
      <c r="I6" s="5"/>
    </row>
    <row r="7" spans="1:30" ht="18.899999999999999" customHeight="1">
      <c r="A7" s="1" t="s">
        <v>43</v>
      </c>
    </row>
    <row r="8" spans="1:30" ht="33" customHeight="1">
      <c r="A8" s="24"/>
      <c r="B8" s="124" t="s">
        <v>4</v>
      </c>
      <c r="C8" s="124"/>
      <c r="D8" s="124"/>
      <c r="E8" s="124"/>
      <c r="F8" s="124"/>
      <c r="G8" s="124"/>
      <c r="H8" s="124"/>
      <c r="I8" s="124" t="s">
        <v>39</v>
      </c>
      <c r="J8" s="124"/>
      <c r="K8" s="124"/>
      <c r="L8" s="124"/>
      <c r="M8" s="124"/>
      <c r="N8" s="124"/>
      <c r="O8" s="124" t="s">
        <v>40</v>
      </c>
      <c r="P8" s="124"/>
      <c r="Q8" s="124"/>
      <c r="R8" s="124"/>
      <c r="S8" s="124"/>
      <c r="T8" s="124"/>
      <c r="U8" s="124" t="s">
        <v>41</v>
      </c>
      <c r="V8" s="124"/>
      <c r="W8" s="124"/>
      <c r="X8" s="124"/>
      <c r="Y8" s="124"/>
      <c r="Z8" s="124"/>
      <c r="AA8" s="131" t="s">
        <v>44</v>
      </c>
      <c r="AB8" s="131"/>
      <c r="AC8" s="131" t="s">
        <v>45</v>
      </c>
      <c r="AD8" s="131"/>
    </row>
    <row r="9" spans="1:30" ht="18.899999999999999" customHeight="1">
      <c r="A9" s="25" t="s">
        <v>95</v>
      </c>
      <c r="B9" s="137">
        <f>入力・印刷用!B9</f>
        <v>0</v>
      </c>
      <c r="C9" s="137"/>
      <c r="D9" s="137"/>
      <c r="E9" s="137"/>
      <c r="F9" s="137"/>
      <c r="G9" s="137"/>
      <c r="H9" s="137"/>
      <c r="I9" s="138">
        <f>入力・印刷用!I9</f>
        <v>0</v>
      </c>
      <c r="J9" s="138"/>
      <c r="K9" s="138"/>
      <c r="L9" s="138"/>
      <c r="M9" s="138"/>
      <c r="N9" s="138"/>
      <c r="O9" s="138">
        <f>入力・印刷用!O9</f>
        <v>0</v>
      </c>
      <c r="P9" s="138"/>
      <c r="Q9" s="138"/>
      <c r="R9" s="138"/>
      <c r="S9" s="138"/>
      <c r="T9" s="138"/>
      <c r="U9" s="138">
        <f>入力・印刷用!U9</f>
        <v>0</v>
      </c>
      <c r="V9" s="138"/>
      <c r="W9" s="138"/>
      <c r="X9" s="138"/>
      <c r="Y9" s="138"/>
      <c r="Z9" s="138"/>
      <c r="AA9" s="136" t="str">
        <f>IF(入力・印刷用!AA9="","",入力・印刷用!AA9)</f>
        <v/>
      </c>
      <c r="AB9" s="136"/>
      <c r="AC9" s="136" t="str">
        <f>IF(入力・印刷用!AC9="","",入力・印刷用!AC9)</f>
        <v/>
      </c>
      <c r="AD9" s="136"/>
    </row>
    <row r="10" spans="1:30" ht="18.899999999999999" customHeight="1">
      <c r="A10" s="25" t="s">
        <v>96</v>
      </c>
      <c r="B10" s="137">
        <f>入力・印刷用!B10</f>
        <v>0</v>
      </c>
      <c r="C10" s="137"/>
      <c r="D10" s="137"/>
      <c r="E10" s="137"/>
      <c r="F10" s="137"/>
      <c r="G10" s="137"/>
      <c r="H10" s="137"/>
      <c r="I10" s="138">
        <f>入力・印刷用!I10</f>
        <v>0</v>
      </c>
      <c r="J10" s="138"/>
      <c r="K10" s="138"/>
      <c r="L10" s="138"/>
      <c r="M10" s="138"/>
      <c r="N10" s="138"/>
      <c r="O10" s="138">
        <f>入力・印刷用!O10</f>
        <v>0</v>
      </c>
      <c r="P10" s="138"/>
      <c r="Q10" s="138"/>
      <c r="R10" s="138"/>
      <c r="S10" s="138"/>
      <c r="T10" s="138"/>
      <c r="U10" s="138">
        <f>入力・印刷用!U10</f>
        <v>0</v>
      </c>
      <c r="V10" s="138"/>
      <c r="W10" s="138"/>
      <c r="X10" s="138"/>
      <c r="Y10" s="138"/>
      <c r="Z10" s="138"/>
      <c r="AA10" s="136" t="str">
        <f>IF(入力・印刷用!AA10="","",入力・印刷用!AA10)</f>
        <v/>
      </c>
      <c r="AB10" s="136"/>
      <c r="AC10" s="136" t="str">
        <f>IF(入力・印刷用!AC10="","",入力・印刷用!AC10)</f>
        <v/>
      </c>
      <c r="AD10" s="136"/>
    </row>
    <row r="11" spans="1:30" ht="18.899999999999999" customHeight="1">
      <c r="A11" s="25" t="s">
        <v>97</v>
      </c>
      <c r="B11" s="137">
        <f>入力・印刷用!B11</f>
        <v>0</v>
      </c>
      <c r="C11" s="137"/>
      <c r="D11" s="137"/>
      <c r="E11" s="137"/>
      <c r="F11" s="137"/>
      <c r="G11" s="137"/>
      <c r="H11" s="137"/>
      <c r="I11" s="138">
        <f>入力・印刷用!I11</f>
        <v>0</v>
      </c>
      <c r="J11" s="138"/>
      <c r="K11" s="138"/>
      <c r="L11" s="138"/>
      <c r="M11" s="138"/>
      <c r="N11" s="138"/>
      <c r="O11" s="138">
        <f>入力・印刷用!O11</f>
        <v>0</v>
      </c>
      <c r="P11" s="138"/>
      <c r="Q11" s="138"/>
      <c r="R11" s="138"/>
      <c r="S11" s="138"/>
      <c r="T11" s="138"/>
      <c r="U11" s="138">
        <f>入力・印刷用!U11</f>
        <v>0</v>
      </c>
      <c r="V11" s="138"/>
      <c r="W11" s="138"/>
      <c r="X11" s="138"/>
      <c r="Y11" s="138"/>
      <c r="Z11" s="138"/>
      <c r="AA11" s="136" t="str">
        <f>IF(入力・印刷用!AA11="","",入力・印刷用!AA11)</f>
        <v/>
      </c>
      <c r="AB11" s="136"/>
      <c r="AC11" s="136" t="str">
        <f>IF(入力・印刷用!AC11="","",入力・印刷用!AC11)</f>
        <v/>
      </c>
      <c r="AD11" s="136"/>
    </row>
    <row r="12" spans="1:30" ht="18.899999999999999" customHeight="1">
      <c r="A12" s="25" t="s">
        <v>98</v>
      </c>
      <c r="B12" s="137">
        <f>入力・印刷用!B12</f>
        <v>0</v>
      </c>
      <c r="C12" s="137"/>
      <c r="D12" s="137"/>
      <c r="E12" s="137"/>
      <c r="F12" s="137"/>
      <c r="G12" s="137"/>
      <c r="H12" s="137"/>
      <c r="I12" s="138">
        <f>入力・印刷用!I12</f>
        <v>0</v>
      </c>
      <c r="J12" s="138"/>
      <c r="K12" s="138"/>
      <c r="L12" s="138"/>
      <c r="M12" s="138"/>
      <c r="N12" s="138"/>
      <c r="O12" s="138">
        <f>入力・印刷用!O12</f>
        <v>0</v>
      </c>
      <c r="P12" s="138"/>
      <c r="Q12" s="138"/>
      <c r="R12" s="138"/>
      <c r="S12" s="138"/>
      <c r="T12" s="138"/>
      <c r="U12" s="138">
        <f>入力・印刷用!U12</f>
        <v>0</v>
      </c>
      <c r="V12" s="138"/>
      <c r="W12" s="138"/>
      <c r="X12" s="138"/>
      <c r="Y12" s="138"/>
      <c r="Z12" s="138"/>
      <c r="AA12" s="136" t="str">
        <f>IF(入力・印刷用!AA12="","",入力・印刷用!AA12)</f>
        <v/>
      </c>
      <c r="AB12" s="136"/>
      <c r="AC12" s="136" t="str">
        <f>IF(入力・印刷用!AC12="","",入力・印刷用!AC12)</f>
        <v/>
      </c>
      <c r="AD12" s="136"/>
    </row>
    <row r="13" spans="1:30" ht="18.899999999999999" customHeight="1">
      <c r="A13" s="25" t="s">
        <v>99</v>
      </c>
      <c r="B13" s="137">
        <f>入力・印刷用!B13</f>
        <v>0</v>
      </c>
      <c r="C13" s="137"/>
      <c r="D13" s="137"/>
      <c r="E13" s="137"/>
      <c r="F13" s="137"/>
      <c r="G13" s="137"/>
      <c r="H13" s="137"/>
      <c r="I13" s="138">
        <f>入力・印刷用!I13</f>
        <v>0</v>
      </c>
      <c r="J13" s="138"/>
      <c r="K13" s="138"/>
      <c r="L13" s="138"/>
      <c r="M13" s="138"/>
      <c r="N13" s="138"/>
      <c r="O13" s="138">
        <f>入力・印刷用!O13</f>
        <v>0</v>
      </c>
      <c r="P13" s="138"/>
      <c r="Q13" s="138"/>
      <c r="R13" s="138"/>
      <c r="S13" s="138"/>
      <c r="T13" s="138"/>
      <c r="U13" s="138">
        <f>入力・印刷用!U13</f>
        <v>0</v>
      </c>
      <c r="V13" s="138"/>
      <c r="W13" s="138"/>
      <c r="X13" s="138"/>
      <c r="Y13" s="138"/>
      <c r="Z13" s="138"/>
      <c r="AA13" s="136" t="str">
        <f>IF(入力・印刷用!AA13="","",入力・印刷用!AA13)</f>
        <v/>
      </c>
      <c r="AB13" s="136"/>
      <c r="AC13" s="136" t="str">
        <f>IF(入力・印刷用!AC13="","",入力・印刷用!AC13)</f>
        <v/>
      </c>
      <c r="AD13" s="136"/>
    </row>
    <row r="14" spans="1:30" ht="18.899999999999999" customHeight="1">
      <c r="A14" s="25" t="s">
        <v>100</v>
      </c>
      <c r="B14" s="137">
        <f>入力・印刷用!B14</f>
        <v>0</v>
      </c>
      <c r="C14" s="137"/>
      <c r="D14" s="137"/>
      <c r="E14" s="137"/>
      <c r="F14" s="137"/>
      <c r="G14" s="137"/>
      <c r="H14" s="137"/>
      <c r="I14" s="138">
        <f>入力・印刷用!I14</f>
        <v>0</v>
      </c>
      <c r="J14" s="138"/>
      <c r="K14" s="138"/>
      <c r="L14" s="138"/>
      <c r="M14" s="138"/>
      <c r="N14" s="138"/>
      <c r="O14" s="138">
        <f>入力・印刷用!O14</f>
        <v>0</v>
      </c>
      <c r="P14" s="138"/>
      <c r="Q14" s="138"/>
      <c r="R14" s="138"/>
      <c r="S14" s="138"/>
      <c r="T14" s="138"/>
      <c r="U14" s="138">
        <f>入力・印刷用!U14</f>
        <v>0</v>
      </c>
      <c r="V14" s="138"/>
      <c r="W14" s="138"/>
      <c r="X14" s="138"/>
      <c r="Y14" s="138"/>
      <c r="Z14" s="138"/>
      <c r="AA14" s="136" t="str">
        <f>IF(入力・印刷用!AA14="","",入力・印刷用!AA14)</f>
        <v/>
      </c>
      <c r="AB14" s="136"/>
      <c r="AC14" s="136" t="str">
        <f>IF(入力・印刷用!AC14="","",入力・印刷用!AC14)</f>
        <v/>
      </c>
      <c r="AD14" s="136"/>
    </row>
    <row r="15" spans="1:30" ht="18.899999999999999" customHeight="1">
      <c r="A15" s="25" t="s">
        <v>101</v>
      </c>
      <c r="B15" s="137">
        <f>入力・印刷用!B15</f>
        <v>0</v>
      </c>
      <c r="C15" s="137"/>
      <c r="D15" s="137"/>
      <c r="E15" s="137"/>
      <c r="F15" s="137"/>
      <c r="G15" s="137"/>
      <c r="H15" s="137"/>
      <c r="I15" s="138">
        <f>入力・印刷用!I15</f>
        <v>0</v>
      </c>
      <c r="J15" s="138"/>
      <c r="K15" s="138"/>
      <c r="L15" s="138"/>
      <c r="M15" s="138"/>
      <c r="N15" s="138"/>
      <c r="O15" s="138">
        <f>入力・印刷用!O15</f>
        <v>0</v>
      </c>
      <c r="P15" s="138"/>
      <c r="Q15" s="138"/>
      <c r="R15" s="138"/>
      <c r="S15" s="138"/>
      <c r="T15" s="138"/>
      <c r="U15" s="138">
        <f>入力・印刷用!U15</f>
        <v>0</v>
      </c>
      <c r="V15" s="138"/>
      <c r="W15" s="138"/>
      <c r="X15" s="138"/>
      <c r="Y15" s="138"/>
      <c r="Z15" s="138"/>
      <c r="AA15" s="136" t="str">
        <f>IF(入力・印刷用!AA15="","",入力・印刷用!AA15)</f>
        <v/>
      </c>
      <c r="AB15" s="136"/>
      <c r="AC15" s="136" t="str">
        <f>IF(入力・印刷用!AC15="","",入力・印刷用!AC15)</f>
        <v/>
      </c>
      <c r="AD15" s="136"/>
    </row>
    <row r="16" spans="1:30" ht="18.899999999999999" customHeight="1">
      <c r="A16" s="25" t="s">
        <v>20</v>
      </c>
      <c r="B16" s="137">
        <f>入力・印刷用!B16</f>
        <v>0</v>
      </c>
      <c r="C16" s="137"/>
      <c r="D16" s="137"/>
      <c r="E16" s="137"/>
      <c r="F16" s="137"/>
      <c r="G16" s="137"/>
      <c r="H16" s="137"/>
      <c r="I16" s="138">
        <f>入力・印刷用!I16</f>
        <v>0</v>
      </c>
      <c r="J16" s="138"/>
      <c r="K16" s="138"/>
      <c r="L16" s="138"/>
      <c r="M16" s="138"/>
      <c r="N16" s="138"/>
      <c r="O16" s="138">
        <f>入力・印刷用!O16</f>
        <v>0</v>
      </c>
      <c r="P16" s="138"/>
      <c r="Q16" s="138"/>
      <c r="R16" s="138"/>
      <c r="S16" s="138"/>
      <c r="T16" s="138"/>
      <c r="U16" s="138">
        <f>入力・印刷用!U16</f>
        <v>0</v>
      </c>
      <c r="V16" s="138"/>
      <c r="W16" s="138"/>
      <c r="X16" s="138"/>
      <c r="Y16" s="138"/>
      <c r="Z16" s="138"/>
      <c r="AA16" s="136" t="str">
        <f>IF(入力・印刷用!AA16="","",入力・印刷用!AA16)</f>
        <v/>
      </c>
      <c r="AB16" s="136"/>
      <c r="AC16" s="136" t="str">
        <f>IF(入力・印刷用!AC16="","",入力・印刷用!AC16)</f>
        <v/>
      </c>
      <c r="AD16" s="136"/>
    </row>
    <row r="17" spans="2:30" ht="18.899999999999999" customHeight="1"/>
    <row r="18" spans="2:30" ht="18.899999999999999" customHeight="1">
      <c r="B18" s="8"/>
      <c r="C18" s="9"/>
      <c r="D18" s="9"/>
    </row>
    <row r="19" spans="2:30" ht="18.899999999999999" customHeight="1">
      <c r="B19" s="9"/>
      <c r="C19" s="9"/>
      <c r="D19" s="9"/>
    </row>
    <row r="20" spans="2:30" ht="18.899999999999999" customHeight="1">
      <c r="B20" s="8"/>
      <c r="C20" s="9"/>
      <c r="D20" s="9"/>
    </row>
    <row r="21" spans="2:30" ht="18.899999999999999" customHeight="1" thickBot="1">
      <c r="B21" s="9"/>
      <c r="C21" s="9"/>
      <c r="D21" s="9"/>
    </row>
    <row r="22" spans="2:30" ht="29.25" customHeight="1" thickTop="1" thickBot="1">
      <c r="B22" s="114" t="s">
        <v>102</v>
      </c>
      <c r="C22" s="114"/>
      <c r="D22" s="114"/>
      <c r="E22" s="114"/>
      <c r="F22" s="114"/>
      <c r="G22" s="114"/>
      <c r="H22" s="114"/>
      <c r="I22" s="114"/>
      <c r="J22" s="114"/>
      <c r="K22" s="114"/>
      <c r="L22" s="114"/>
      <c r="M22" s="114"/>
      <c r="N22" s="114"/>
      <c r="O22" s="114"/>
      <c r="P22" s="114"/>
      <c r="Q22" s="115"/>
      <c r="R22" s="133">
        <f>IF(B5="","",L34+Q34+V34)</f>
        <v>0</v>
      </c>
      <c r="S22" s="134"/>
      <c r="T22" s="134"/>
      <c r="U22" s="134"/>
      <c r="V22" s="134"/>
      <c r="W22" s="135"/>
      <c r="X22" s="1" t="s">
        <v>24</v>
      </c>
    </row>
    <row r="23" spans="2:30" ht="18.899999999999999" customHeight="1" thickTop="1" thickBot="1">
      <c r="B23" s="17"/>
      <c r="C23" s="17"/>
      <c r="D23" s="17"/>
      <c r="E23" s="17"/>
      <c r="F23" s="17"/>
      <c r="G23" s="17"/>
      <c r="H23" s="17"/>
      <c r="I23" s="17"/>
      <c r="J23" s="17"/>
      <c r="K23" s="17"/>
      <c r="L23" s="17"/>
      <c r="M23" s="17"/>
      <c r="N23" s="17"/>
      <c r="O23" s="17"/>
      <c r="P23" s="17"/>
      <c r="Q23" s="17"/>
    </row>
    <row r="24" spans="2:30" ht="18.899999999999999" customHeight="1" thickTop="1" thickBot="1">
      <c r="B24" s="116" t="s">
        <v>53</v>
      </c>
      <c r="C24" s="116"/>
      <c r="D24" s="116"/>
      <c r="E24" s="116"/>
      <c r="F24" s="116"/>
      <c r="G24" s="116"/>
      <c r="H24" s="116"/>
      <c r="I24" s="116"/>
      <c r="J24" s="116"/>
      <c r="K24" s="116"/>
      <c r="L24" s="116"/>
      <c r="M24" s="116"/>
      <c r="N24" s="116"/>
      <c r="O24" s="116"/>
      <c r="P24" s="116"/>
      <c r="Q24" s="117"/>
      <c r="R24" s="110" t="str">
        <f>IF('R7内部計算用'!AH24&lt;&gt;"",'R7内部計算用'!AH24&amp;"軽減","")</f>
        <v/>
      </c>
      <c r="S24" s="111"/>
      <c r="T24" s="111"/>
      <c r="U24" s="111"/>
      <c r="V24" s="111"/>
      <c r="W24" s="112"/>
    </row>
    <row r="25" spans="2:30" ht="18.899999999999999" customHeight="1" thickTop="1"/>
    <row r="26" spans="2:30" ht="18.899999999999999" customHeight="1">
      <c r="B26" s="1" t="s">
        <v>86</v>
      </c>
    </row>
    <row r="27" spans="2:30" ht="18.899999999999999" customHeight="1">
      <c r="B27" s="109" t="s">
        <v>25</v>
      </c>
      <c r="C27" s="109"/>
      <c r="D27" s="109"/>
      <c r="E27" s="109"/>
      <c r="F27" s="109"/>
      <c r="G27" s="109"/>
      <c r="H27" s="109"/>
      <c r="I27" s="109"/>
      <c r="J27" s="109"/>
      <c r="K27" s="122"/>
      <c r="L27" s="109" t="s">
        <v>26</v>
      </c>
      <c r="M27" s="109"/>
      <c r="N27" s="109"/>
      <c r="O27" s="109"/>
      <c r="P27" s="109"/>
      <c r="Q27" s="109" t="s">
        <v>27</v>
      </c>
      <c r="R27" s="109"/>
      <c r="S27" s="109"/>
      <c r="T27" s="109"/>
      <c r="U27" s="109"/>
      <c r="V27" s="109" t="s">
        <v>28</v>
      </c>
      <c r="W27" s="109"/>
      <c r="X27" s="109"/>
      <c r="Y27" s="109"/>
      <c r="Z27" s="109"/>
      <c r="AA27" s="5"/>
      <c r="AB27" s="5"/>
      <c r="AC27" s="5"/>
      <c r="AD27" s="5"/>
    </row>
    <row r="28" spans="2:30" ht="18.899999999999999" customHeight="1">
      <c r="B28" s="95" t="s">
        <v>29</v>
      </c>
      <c r="C28" s="95"/>
      <c r="D28" s="95"/>
      <c r="E28" s="95"/>
      <c r="F28" s="95"/>
      <c r="G28" s="95"/>
      <c r="H28" s="95"/>
      <c r="I28" s="95"/>
      <c r="J28" s="95"/>
      <c r="K28" s="95"/>
      <c r="L28" s="97">
        <f>IF(B5="","",SUM('R7内部計算用'!AH9:'R7内部計算用'!AH16))</f>
        <v>0</v>
      </c>
      <c r="M28" s="98"/>
      <c r="N28" s="98"/>
      <c r="O28" s="98"/>
      <c r="P28" s="7" t="s">
        <v>24</v>
      </c>
      <c r="Q28" s="97">
        <f>IF(B5="","",SUM('R7内部計算用'!AL9:'R7内部計算用'!AL16))</f>
        <v>0</v>
      </c>
      <c r="R28" s="98"/>
      <c r="S28" s="98"/>
      <c r="T28" s="98"/>
      <c r="U28" s="7" t="s">
        <v>24</v>
      </c>
      <c r="V28" s="97">
        <f>IF(B5="","",SUM('R7内部計算用'!AP9:'R7内部計算用'!AP16))</f>
        <v>0</v>
      </c>
      <c r="W28" s="98"/>
      <c r="X28" s="98"/>
      <c r="Y28" s="98"/>
      <c r="Z28" s="7" t="s">
        <v>24</v>
      </c>
    </row>
    <row r="29" spans="2:30" ht="18.899999999999999" customHeight="1">
      <c r="B29" s="95" t="s">
        <v>48</v>
      </c>
      <c r="C29" s="95"/>
      <c r="D29" s="95"/>
      <c r="E29" s="95"/>
      <c r="F29" s="95"/>
      <c r="G29" s="95"/>
      <c r="H29" s="95"/>
      <c r="I29" s="95"/>
      <c r="J29" s="95"/>
      <c r="K29" s="96"/>
      <c r="L29" s="97">
        <f>IF(B5="","",SUM('R7内部計算用'!AI9:'R7内部計算用'!AI16)*'R7内部計算用'!AH26)</f>
        <v>0</v>
      </c>
      <c r="M29" s="98"/>
      <c r="N29" s="98"/>
      <c r="O29" s="98"/>
      <c r="P29" s="7" t="s">
        <v>24</v>
      </c>
      <c r="Q29" s="97">
        <f>IF(B5="","",SUM('R7内部計算用'!AM9:'R7内部計算用'!AM16)*'R7内部計算用'!AH26)</f>
        <v>0</v>
      </c>
      <c r="R29" s="98"/>
      <c r="S29" s="98"/>
      <c r="T29" s="98"/>
      <c r="U29" s="7" t="s">
        <v>24</v>
      </c>
      <c r="V29" s="97">
        <f>IF(B5="","",SUM('R7内部計算用'!AQ9:'R7内部計算用'!AQ16)*'R7内部計算用'!AH26)</f>
        <v>0</v>
      </c>
      <c r="W29" s="98"/>
      <c r="X29" s="98"/>
      <c r="Y29" s="98"/>
      <c r="Z29" s="7" t="s">
        <v>24</v>
      </c>
    </row>
    <row r="30" spans="2:30" ht="18.899999999999999" customHeight="1">
      <c r="B30" s="95" t="s">
        <v>47</v>
      </c>
      <c r="C30" s="95"/>
      <c r="D30" s="95"/>
      <c r="E30" s="95"/>
      <c r="F30" s="95"/>
      <c r="G30" s="95"/>
      <c r="H30" s="95"/>
      <c r="I30" s="95"/>
      <c r="J30" s="95"/>
      <c r="K30" s="96"/>
      <c r="L30" s="97">
        <f>IF(B5="","",'R7内部計算用'!AK17*'R7内部計算用'!AH26)</f>
        <v>0</v>
      </c>
      <c r="M30" s="98"/>
      <c r="N30" s="98"/>
      <c r="O30" s="98"/>
      <c r="P30" s="7" t="s">
        <v>24</v>
      </c>
      <c r="Q30" s="97">
        <f>IF(B5="","",'R7内部計算用'!AO17*'R7内部計算用'!AH26)</f>
        <v>0</v>
      </c>
      <c r="R30" s="98"/>
      <c r="S30" s="98"/>
      <c r="T30" s="98"/>
      <c r="U30" s="7" t="s">
        <v>24</v>
      </c>
      <c r="V30" s="97">
        <f>IF(B5="","",'R7内部計算用'!AS17*'R7内部計算用'!AH26)</f>
        <v>0</v>
      </c>
      <c r="W30" s="98"/>
      <c r="X30" s="98"/>
      <c r="Y30" s="98"/>
      <c r="Z30" s="7" t="s">
        <v>24</v>
      </c>
    </row>
    <row r="31" spans="2:30" ht="18.899999999999999" customHeight="1">
      <c r="B31" s="95" t="s">
        <v>50</v>
      </c>
      <c r="C31" s="95"/>
      <c r="D31" s="95"/>
      <c r="E31" s="95"/>
      <c r="F31" s="95"/>
      <c r="G31" s="95"/>
      <c r="H31" s="95"/>
      <c r="I31" s="95"/>
      <c r="J31" s="95"/>
      <c r="K31" s="96"/>
      <c r="L31" s="97">
        <f>IF(B5="","",TRUNC(L28+L29+L30,-2))</f>
        <v>0</v>
      </c>
      <c r="M31" s="98"/>
      <c r="N31" s="98"/>
      <c r="O31" s="98"/>
      <c r="P31" s="7" t="s">
        <v>24</v>
      </c>
      <c r="Q31" s="97">
        <f>IF(B5="","",TRUNC(Q28+Q29+Q30,-2))</f>
        <v>0</v>
      </c>
      <c r="R31" s="98"/>
      <c r="S31" s="98"/>
      <c r="T31" s="98"/>
      <c r="U31" s="7" t="s">
        <v>24</v>
      </c>
      <c r="V31" s="97">
        <f>IF(B5="","",TRUNC(V28+V29+V30,-2))</f>
        <v>0</v>
      </c>
      <c r="W31" s="98"/>
      <c r="X31" s="98"/>
      <c r="Y31" s="98"/>
      <c r="Z31" s="7" t="s">
        <v>24</v>
      </c>
    </row>
    <row r="32" spans="2:30" ht="18.899999999999999" customHeight="1">
      <c r="B32" s="95" t="s">
        <v>49</v>
      </c>
      <c r="C32" s="95"/>
      <c r="D32" s="95"/>
      <c r="E32" s="95"/>
      <c r="F32" s="95"/>
      <c r="G32" s="95"/>
      <c r="H32" s="95"/>
      <c r="I32" s="95"/>
      <c r="J32" s="95"/>
      <c r="K32" s="96"/>
      <c r="L32" s="97">
        <f>IF(B5="","",IF(L31&gt;='R7内部計算用'!AT34,L31-'R7内部計算用'!AT34,0))</f>
        <v>0</v>
      </c>
      <c r="M32" s="98"/>
      <c r="N32" s="98"/>
      <c r="O32" s="98"/>
      <c r="P32" s="7" t="s">
        <v>24</v>
      </c>
      <c r="Q32" s="97">
        <f>IF(B5="","",IF(Q31&gt;'R7内部計算用'!AT35,Q31-'R7内部計算用'!AT35,0))</f>
        <v>0</v>
      </c>
      <c r="R32" s="98"/>
      <c r="S32" s="98"/>
      <c r="T32" s="98"/>
      <c r="U32" s="7" t="s">
        <v>24</v>
      </c>
      <c r="V32" s="97">
        <f>IF(B5="","",IF(V31&gt;'R7内部計算用'!AT36,V31-'R7内部計算用'!AT36,0))</f>
        <v>0</v>
      </c>
      <c r="W32" s="98"/>
      <c r="X32" s="98"/>
      <c r="Y32" s="98"/>
      <c r="Z32" s="7" t="s">
        <v>24</v>
      </c>
    </row>
    <row r="33" spans="1:30" ht="18.899999999999999" customHeight="1">
      <c r="B33" s="95" t="s">
        <v>51</v>
      </c>
      <c r="C33" s="95"/>
      <c r="D33" s="95"/>
      <c r="E33" s="95"/>
      <c r="F33" s="95"/>
      <c r="G33" s="95"/>
      <c r="H33" s="95"/>
      <c r="I33" s="95"/>
      <c r="J33" s="95"/>
      <c r="K33" s="96"/>
      <c r="L33" s="97">
        <f>IF(B5="","",L31-L32)</f>
        <v>0</v>
      </c>
      <c r="M33" s="98"/>
      <c r="N33" s="98"/>
      <c r="O33" s="98"/>
      <c r="P33" s="7" t="s">
        <v>24</v>
      </c>
      <c r="Q33" s="97">
        <f>IF(B5="","",Q31-Q32)</f>
        <v>0</v>
      </c>
      <c r="R33" s="98"/>
      <c r="S33" s="98"/>
      <c r="T33" s="98"/>
      <c r="U33" s="7" t="s">
        <v>24</v>
      </c>
      <c r="V33" s="97">
        <f>IF(B5="","",V31-V32)</f>
        <v>0</v>
      </c>
      <c r="W33" s="98"/>
      <c r="X33" s="98"/>
      <c r="Y33" s="98"/>
      <c r="Z33" s="7" t="s">
        <v>24</v>
      </c>
    </row>
    <row r="34" spans="1:30" ht="18.899999999999999" customHeight="1">
      <c r="B34" s="95" t="s">
        <v>52</v>
      </c>
      <c r="C34" s="95"/>
      <c r="D34" s="95"/>
      <c r="E34" s="95"/>
      <c r="F34" s="95"/>
      <c r="G34" s="95"/>
      <c r="H34" s="95"/>
      <c r="I34" s="95"/>
      <c r="J34" s="95"/>
      <c r="K34" s="96"/>
      <c r="L34" s="97">
        <f>IF(B5&lt;&gt;"",TRUNC(L33/12*LEFT(B5,LEN(B5)-2),-2),"")</f>
        <v>0</v>
      </c>
      <c r="M34" s="98"/>
      <c r="N34" s="98"/>
      <c r="O34" s="98"/>
      <c r="P34" s="7" t="s">
        <v>24</v>
      </c>
      <c r="Q34" s="97">
        <f>IF(B5&lt;&gt;"",TRUNC(Q33/12*LEFT(B5,LEN(B5)-2),-2),"")</f>
        <v>0</v>
      </c>
      <c r="R34" s="98"/>
      <c r="S34" s="98"/>
      <c r="T34" s="98"/>
      <c r="U34" s="7" t="s">
        <v>24</v>
      </c>
      <c r="V34" s="97">
        <f>IF(B5&lt;&gt;"",TRUNC(V33/12*LEFT(B5,LEN(B5)-2),-2),"")</f>
        <v>0</v>
      </c>
      <c r="W34" s="98"/>
      <c r="X34" s="98"/>
      <c r="Y34" s="98"/>
      <c r="Z34" s="7" t="s">
        <v>24</v>
      </c>
    </row>
    <row r="35" spans="1:30" ht="18.899999999999999" customHeight="1"/>
    <row r="36" spans="1:30" ht="18.899999999999999" customHeight="1">
      <c r="B36" s="10" t="str">
        <f>"令和6年度の賦課限度額は、医療分："&amp;'R7内部計算用'!AT34/10000&amp;"万円 支援分："&amp;'R7内部計算用'!AT35/10000&amp;"万円 介護分："&amp;'R7内部計算用'!AT36/10000&amp;"万円 です。"</f>
        <v>令和6年度の賦課限度額は、医療分：66万円 支援分：26万円 介護分：17万円 です。</v>
      </c>
    </row>
    <row r="37" spans="1:30" ht="18.899999999999999" customHeight="1"/>
    <row r="38" spans="1:30" ht="45" customHeight="1">
      <c r="A38" s="132" t="s">
        <v>103</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87"/>
    </row>
    <row r="39" spans="1:30" ht="18.899999999999999"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ht="18.899999999999999" customHeight="1">
      <c r="A40" s="23" t="s">
        <v>56</v>
      </c>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row>
    <row r="41" spans="1:30" ht="18.899999999999999" customHeight="1">
      <c r="A41" s="23"/>
      <c r="B41" s="2" t="s">
        <v>54</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0" ht="18.899999999999999" customHeight="1">
      <c r="A42" s="23"/>
      <c r="B42" s="2" t="s">
        <v>55</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ht="18.899999999999999" customHeight="1">
      <c r="A43" s="23"/>
      <c r="B43" s="2" t="s">
        <v>57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row>
    <row r="44" spans="1:30" ht="18.899999999999999" customHeight="1">
      <c r="A44" s="23"/>
      <c r="B44" s="2" t="s">
        <v>107</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45" spans="1:30" ht="18.899999999999999" customHeight="1">
      <c r="A45" s="23"/>
      <c r="B45" s="2" t="s">
        <v>58</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row>
    <row r="46" spans="1:30" ht="18.899999999999999" customHeight="1">
      <c r="A46" s="2"/>
      <c r="B46" s="2" t="s">
        <v>81</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ht="18.899999999999999" customHeight="1">
      <c r="A47" s="2"/>
      <c r="B47" s="2" t="s">
        <v>93</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ht="18.899999999999999"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ht="18.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ht="18.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sheetData>
  <sheetProtection sheet="1" objects="1" scenarios="1" selectLockedCells="1"/>
  <mergeCells count="93">
    <mergeCell ref="A1:AD1"/>
    <mergeCell ref="B5:H5"/>
    <mergeCell ref="B8:H8"/>
    <mergeCell ref="I8:N8"/>
    <mergeCell ref="O8:T8"/>
    <mergeCell ref="U8:Z8"/>
    <mergeCell ref="AA8:AB8"/>
    <mergeCell ref="AC8:AD8"/>
    <mergeCell ref="AC9:AD9"/>
    <mergeCell ref="B10:H10"/>
    <mergeCell ref="I10:N10"/>
    <mergeCell ref="O10:T10"/>
    <mergeCell ref="U10:Z10"/>
    <mergeCell ref="AA10:AB10"/>
    <mergeCell ref="AC10:AD10"/>
    <mergeCell ref="B9:H9"/>
    <mergeCell ref="I9:N9"/>
    <mergeCell ref="O9:T9"/>
    <mergeCell ref="U9:Z9"/>
    <mergeCell ref="AA9:AB9"/>
    <mergeCell ref="AC11:AD11"/>
    <mergeCell ref="B12:H12"/>
    <mergeCell ref="I12:N12"/>
    <mergeCell ref="O12:T12"/>
    <mergeCell ref="U12:Z12"/>
    <mergeCell ref="AA12:AB12"/>
    <mergeCell ref="AC12:AD12"/>
    <mergeCell ref="B11:H11"/>
    <mergeCell ref="I11:N11"/>
    <mergeCell ref="O11:T11"/>
    <mergeCell ref="U11:Z11"/>
    <mergeCell ref="AA11:AB11"/>
    <mergeCell ref="AC13:AD13"/>
    <mergeCell ref="B14:H14"/>
    <mergeCell ref="I14:N14"/>
    <mergeCell ref="O14:T14"/>
    <mergeCell ref="U14:Z14"/>
    <mergeCell ref="AA14:AB14"/>
    <mergeCell ref="AC14:AD14"/>
    <mergeCell ref="B13:H13"/>
    <mergeCell ref="I13:N13"/>
    <mergeCell ref="O13:T13"/>
    <mergeCell ref="U13:Z13"/>
    <mergeCell ref="AA13:AB13"/>
    <mergeCell ref="AC15:AD15"/>
    <mergeCell ref="B16:H16"/>
    <mergeCell ref="I16:N16"/>
    <mergeCell ref="O16:T16"/>
    <mergeCell ref="U16:Z16"/>
    <mergeCell ref="AA16:AB16"/>
    <mergeCell ref="AC16:AD16"/>
    <mergeCell ref="B15:H15"/>
    <mergeCell ref="I15:N15"/>
    <mergeCell ref="O15:T15"/>
    <mergeCell ref="U15:Z15"/>
    <mergeCell ref="AA15:AB15"/>
    <mergeCell ref="B28:K28"/>
    <mergeCell ref="L28:O28"/>
    <mergeCell ref="Q28:T28"/>
    <mergeCell ref="V28:Y28"/>
    <mergeCell ref="B22:Q22"/>
    <mergeCell ref="R22:W22"/>
    <mergeCell ref="B24:Q24"/>
    <mergeCell ref="R24:W24"/>
    <mergeCell ref="B27:K27"/>
    <mergeCell ref="L27:P27"/>
    <mergeCell ref="Q27:U27"/>
    <mergeCell ref="V27:Z27"/>
    <mergeCell ref="B31:K31"/>
    <mergeCell ref="L31:O31"/>
    <mergeCell ref="Q31:T31"/>
    <mergeCell ref="V31:Y31"/>
    <mergeCell ref="B32:K32"/>
    <mergeCell ref="L32:O32"/>
    <mergeCell ref="Q32:T32"/>
    <mergeCell ref="V32:Y32"/>
    <mergeCell ref="B29:K29"/>
    <mergeCell ref="L29:O29"/>
    <mergeCell ref="Q29:T29"/>
    <mergeCell ref="V29:Y29"/>
    <mergeCell ref="B30:K30"/>
    <mergeCell ref="L30:O30"/>
    <mergeCell ref="Q30:T30"/>
    <mergeCell ref="V30:Y30"/>
    <mergeCell ref="A38:AC38"/>
    <mergeCell ref="B33:K33"/>
    <mergeCell ref="L33:O33"/>
    <mergeCell ref="Q33:T33"/>
    <mergeCell ref="V33:Y33"/>
    <mergeCell ref="B34:K34"/>
    <mergeCell ref="L34:O34"/>
    <mergeCell ref="Q34:T34"/>
    <mergeCell ref="V34:Y34"/>
  </mergeCells>
  <phoneticPr fontId="2"/>
  <dataValidations count="3">
    <dataValidation type="list" allowBlank="1" showInputMessage="1" showErrorMessage="1" error="加入期間を選択してください。" sqref="F6:I6" xr:uid="{00000000-0002-0000-0100-000000000000}">
      <formula1>#REF!</formula1>
    </dataValidation>
    <dataValidation type="whole" allowBlank="1" showInputMessage="1" showErrorMessage="1" error="整数を入力してください。_x000a_マイナスの場合は、0を入力してください。" sqref="U9:Z16" xr:uid="{00000000-0002-0000-0100-000001000000}">
      <formula1>-9999999</formula1>
      <formula2>99999999</formula2>
    </dataValidation>
    <dataValidation type="whole" allowBlank="1" showInputMessage="1" showErrorMessage="1" error="整数を入力してください。_x000a_マイナスの場合は、0を入力してください。" sqref="I9:T16" xr:uid="{00000000-0002-0000-0100-000002000000}">
      <formula1>0</formula1>
      <formula2>99999999</formula2>
    </dataValidation>
  </dataValidations>
  <pageMargins left="0.7" right="0.7" top="0.75" bottom="0.75" header="0.3" footer="0.3"/>
  <pageSetup paperSize="9" scale="75"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加入期間を選択してください。" xr:uid="{00000000-0002-0000-0100-000003000000}">
          <x14:formula1>
            <xm:f>'C:\Users\SAI40205\Desktop\【比較用】R5-6国保税試算シート\[R6年度国保税試算シート（暫定版）_R051221.xlsx]内部計算用'!#REF!</xm:f>
          </x14:formula1>
          <xm:sqref>B5:H5</xm:sqref>
        </x14:dataValidation>
        <x14:dataValidation type="list" allowBlank="1" showInputMessage="1" showErrorMessage="1" error="年齢区分を選択してください。" xr:uid="{00000000-0002-0000-0100-000004000000}">
          <x14:formula1>
            <xm:f>'C:\Users\SAI40205\Desktop\【比較用】R5-6国保税試算シート\[R6年度国保税試算シート（暫定版）_R051221.xlsx]内部計算用'!#REF!</xm:f>
          </x14:formula1>
          <xm:sqref>B9:H16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AZ39"/>
  <sheetViews>
    <sheetView zoomScale="70" zoomScaleNormal="70" workbookViewId="0">
      <selection activeCell="AT39" sqref="AT39"/>
    </sheetView>
  </sheetViews>
  <sheetFormatPr defaultColWidth="3.21875" defaultRowHeight="16.2"/>
  <cols>
    <col min="1" max="3" width="3.21875" style="1"/>
    <col min="4" max="25" width="3.21875" style="2" customWidth="1"/>
    <col min="26" max="29" width="9.6640625" style="2" customWidth="1"/>
    <col min="30" max="31" width="12.6640625" style="2" customWidth="1"/>
    <col min="32" max="33" width="12.6640625" style="1" customWidth="1"/>
    <col min="34" max="45" width="11.6640625" style="4" customWidth="1"/>
    <col min="46" max="46" width="11.88671875" style="1" customWidth="1"/>
    <col min="47" max="47" width="3.33203125" style="1" customWidth="1"/>
    <col min="48" max="48" width="3.21875" style="1" customWidth="1"/>
    <col min="49" max="49" width="12.77734375" style="1" bestFit="1" customWidth="1"/>
    <col min="50" max="50" width="4.77734375" style="1" bestFit="1" customWidth="1"/>
    <col min="51" max="51" width="11.77734375" style="1" bestFit="1" customWidth="1"/>
    <col min="52" max="16384" width="3.21875" style="1"/>
  </cols>
  <sheetData>
    <row r="1" spans="1:52">
      <c r="E1" s="3"/>
      <c r="F1" s="3"/>
      <c r="G1" s="3"/>
      <c r="H1" s="3"/>
      <c r="I1" s="3"/>
      <c r="J1" s="3"/>
      <c r="K1" s="3"/>
      <c r="L1" s="3"/>
      <c r="M1" s="3"/>
      <c r="N1" s="3"/>
      <c r="O1" s="3"/>
      <c r="P1" s="3"/>
      <c r="Q1" s="3"/>
      <c r="R1" s="3"/>
      <c r="S1" s="3"/>
      <c r="T1" s="3"/>
      <c r="U1" s="3"/>
      <c r="V1" s="3"/>
      <c r="W1" s="3"/>
      <c r="X1" s="3"/>
      <c r="Y1" s="3"/>
      <c r="Z1" s="3"/>
      <c r="AA1" s="3"/>
      <c r="AB1" s="3"/>
      <c r="AC1" s="3"/>
      <c r="AD1" s="3"/>
      <c r="AE1" s="3"/>
      <c r="AT1" s="15"/>
      <c r="AU1" s="13"/>
      <c r="AV1" s="13"/>
      <c r="AW1" s="13"/>
      <c r="AX1" s="13"/>
      <c r="AY1" s="13"/>
    </row>
    <row r="2" spans="1:52" ht="16.5" customHeight="1">
      <c r="E2" s="3"/>
      <c r="F2" s="3"/>
      <c r="G2" s="3"/>
      <c r="H2" s="3"/>
      <c r="I2" s="3"/>
      <c r="J2" s="3"/>
      <c r="K2" s="3"/>
      <c r="L2" s="3"/>
      <c r="M2" s="3"/>
      <c r="N2" s="3"/>
      <c r="O2" s="3"/>
      <c r="P2" s="3"/>
      <c r="Q2" s="3"/>
      <c r="R2" s="3"/>
      <c r="S2" s="3"/>
      <c r="T2" s="3"/>
      <c r="U2" s="3"/>
      <c r="V2" s="3"/>
      <c r="W2" s="3"/>
      <c r="X2" s="3"/>
      <c r="Y2" s="3"/>
      <c r="Z2" s="3"/>
      <c r="AA2" s="3"/>
      <c r="AB2" s="3"/>
      <c r="AC2" s="3"/>
      <c r="AD2" s="3"/>
      <c r="AE2" s="3"/>
      <c r="AT2" s="35" t="s">
        <v>109</v>
      </c>
      <c r="AU2" s="13"/>
      <c r="AV2" s="13"/>
      <c r="AW2" s="13"/>
      <c r="AX2" s="13"/>
      <c r="AY2" s="13"/>
    </row>
    <row r="3" spans="1:52" ht="18.899999999999999" customHeight="1">
      <c r="E3" s="3"/>
      <c r="F3" s="3"/>
      <c r="G3" s="3"/>
      <c r="H3" s="3"/>
      <c r="I3" s="3"/>
      <c r="J3" s="3"/>
      <c r="K3" s="3"/>
      <c r="L3" s="3"/>
      <c r="M3" s="3"/>
      <c r="N3" s="3"/>
      <c r="O3" s="3"/>
      <c r="P3" s="3"/>
      <c r="Q3" s="3"/>
      <c r="R3" s="3"/>
      <c r="S3" s="3"/>
      <c r="T3" s="3"/>
      <c r="U3" s="3"/>
      <c r="V3" s="3"/>
      <c r="W3" s="3"/>
      <c r="X3" s="3"/>
      <c r="Y3" s="3"/>
      <c r="Z3" s="3"/>
      <c r="AA3" s="3"/>
      <c r="AB3" s="3"/>
      <c r="AC3" s="3"/>
      <c r="AD3" s="3"/>
      <c r="AE3" s="3"/>
      <c r="AT3" s="36" t="s">
        <v>108</v>
      </c>
      <c r="AU3" s="13"/>
      <c r="AV3" s="13"/>
      <c r="AW3" s="13"/>
      <c r="AX3" s="13"/>
      <c r="AY3" s="13"/>
    </row>
    <row r="4" spans="1:52" ht="18.899999999999999" customHeight="1">
      <c r="E4" s="3"/>
      <c r="F4" s="3"/>
      <c r="G4" s="3"/>
      <c r="H4" s="3"/>
      <c r="I4" s="3"/>
      <c r="J4" s="3"/>
      <c r="K4" s="3"/>
      <c r="L4" s="3"/>
      <c r="M4" s="3"/>
      <c r="N4" s="3"/>
      <c r="O4" s="3"/>
      <c r="P4" s="3"/>
      <c r="Q4" s="3"/>
      <c r="R4" s="3"/>
      <c r="S4" s="3"/>
      <c r="T4" s="3"/>
      <c r="U4" s="3"/>
      <c r="V4" s="3"/>
      <c r="W4" s="3"/>
      <c r="X4" s="3"/>
      <c r="Y4" s="3"/>
      <c r="Z4" s="3"/>
      <c r="AA4" s="3"/>
      <c r="AB4" s="3"/>
      <c r="AC4" s="3"/>
      <c r="AD4" s="3"/>
      <c r="AE4" s="3"/>
      <c r="AT4" s="36" t="s">
        <v>1</v>
      </c>
      <c r="AU4" s="13"/>
      <c r="AV4" s="13"/>
      <c r="AW4" s="13"/>
      <c r="AX4" s="13"/>
      <c r="AY4" s="13"/>
    </row>
    <row r="5" spans="1:52" ht="18.899999999999999" customHeight="1">
      <c r="E5" s="3"/>
      <c r="F5" s="3"/>
      <c r="G5" s="3"/>
      <c r="H5" s="3"/>
      <c r="I5" s="3"/>
      <c r="J5" s="3"/>
      <c r="K5" s="3"/>
      <c r="L5" s="3"/>
      <c r="M5" s="3"/>
      <c r="N5" s="3"/>
      <c r="O5" s="3"/>
      <c r="P5" s="3"/>
      <c r="Q5" s="3"/>
      <c r="R5" s="3"/>
      <c r="S5" s="3"/>
      <c r="T5" s="3"/>
      <c r="U5" s="3"/>
      <c r="V5" s="3"/>
      <c r="W5" s="3"/>
      <c r="X5" s="3"/>
      <c r="Y5" s="3"/>
      <c r="Z5" s="3"/>
      <c r="AA5" s="3"/>
      <c r="AB5" s="3"/>
      <c r="AC5" s="3"/>
      <c r="AD5" s="3"/>
      <c r="AE5" s="3"/>
      <c r="AT5" s="37" t="s">
        <v>3</v>
      </c>
      <c r="AU5" s="13"/>
      <c r="AV5" s="13"/>
      <c r="AW5" s="13"/>
      <c r="AX5" s="13"/>
      <c r="AY5" s="13"/>
    </row>
    <row r="6" spans="1:52" ht="18.899999999999999" customHeight="1">
      <c r="E6" s="3"/>
      <c r="F6" s="3"/>
      <c r="G6" s="3"/>
      <c r="H6" s="3"/>
      <c r="I6" s="3"/>
      <c r="J6" s="3"/>
      <c r="K6" s="3"/>
      <c r="L6" s="3"/>
      <c r="M6" s="3"/>
      <c r="N6" s="3"/>
      <c r="O6" s="3"/>
      <c r="P6" s="3"/>
      <c r="Q6" s="3"/>
      <c r="R6" s="3"/>
      <c r="S6" s="3"/>
      <c r="T6" s="3"/>
      <c r="U6" s="3"/>
      <c r="V6" s="3"/>
      <c r="W6" s="3"/>
      <c r="X6" s="3"/>
      <c r="Y6" s="3"/>
      <c r="Z6" s="3"/>
      <c r="AA6" s="3"/>
      <c r="AB6" s="3"/>
      <c r="AC6" s="3"/>
      <c r="AD6" s="3"/>
      <c r="AE6" s="3"/>
      <c r="AH6" s="170" t="s">
        <v>92</v>
      </c>
      <c r="AI6" s="171"/>
      <c r="AJ6" s="171"/>
      <c r="AK6" s="171"/>
      <c r="AL6" s="171"/>
      <c r="AM6" s="171"/>
      <c r="AN6" s="171"/>
      <c r="AO6" s="171"/>
      <c r="AP6" s="171"/>
      <c r="AQ6" s="171"/>
      <c r="AR6" s="171"/>
      <c r="AS6" s="172"/>
      <c r="AT6" s="16"/>
      <c r="AU6" s="13"/>
      <c r="AV6" s="13"/>
      <c r="AW6" s="13"/>
      <c r="AX6" s="13"/>
      <c r="AY6" s="13"/>
    </row>
    <row r="7" spans="1:52" ht="18.899999999999999" customHeight="1">
      <c r="E7" s="3"/>
      <c r="F7" s="3"/>
      <c r="G7" s="3"/>
      <c r="H7" s="3"/>
      <c r="I7" s="3"/>
      <c r="J7" s="3"/>
      <c r="K7" s="3"/>
      <c r="L7" s="3"/>
      <c r="M7" s="3"/>
      <c r="N7" s="3"/>
      <c r="O7" s="3"/>
      <c r="P7" s="3"/>
      <c r="Q7" s="3"/>
      <c r="R7" s="3"/>
      <c r="S7" s="3"/>
      <c r="T7" s="3"/>
      <c r="U7" s="3"/>
      <c r="V7" s="3"/>
      <c r="W7" s="3"/>
      <c r="X7" s="3"/>
      <c r="Y7" s="3"/>
      <c r="Z7" s="173" t="s">
        <v>66</v>
      </c>
      <c r="AA7" s="174"/>
      <c r="AB7" s="174"/>
      <c r="AC7" s="175"/>
      <c r="AD7" s="3"/>
      <c r="AE7" s="3"/>
      <c r="AH7" s="176" t="s">
        <v>26</v>
      </c>
      <c r="AI7" s="176"/>
      <c r="AJ7" s="176"/>
      <c r="AK7" s="176"/>
      <c r="AL7" s="176" t="s">
        <v>27</v>
      </c>
      <c r="AM7" s="176"/>
      <c r="AN7" s="176"/>
      <c r="AO7" s="176"/>
      <c r="AP7" s="176" t="s">
        <v>28</v>
      </c>
      <c r="AQ7" s="176"/>
      <c r="AR7" s="176"/>
      <c r="AS7" s="176"/>
      <c r="AT7" s="29" t="s">
        <v>2</v>
      </c>
      <c r="AU7" s="13"/>
      <c r="AV7" s="13"/>
      <c r="AW7" s="27" t="s">
        <v>87</v>
      </c>
      <c r="AX7" s="13"/>
      <c r="AY7" s="13"/>
    </row>
    <row r="8" spans="1:52" ht="44.25" customHeight="1">
      <c r="A8" s="166" t="s">
        <v>82</v>
      </c>
      <c r="B8" s="167"/>
      <c r="C8" s="167"/>
      <c r="D8" s="167"/>
      <c r="E8" s="167"/>
      <c r="F8" s="168"/>
      <c r="G8" s="169" t="s">
        <v>42</v>
      </c>
      <c r="H8" s="167"/>
      <c r="I8" s="167"/>
      <c r="J8" s="167"/>
      <c r="K8" s="167"/>
      <c r="L8" s="168"/>
      <c r="M8" s="169" t="s">
        <v>38</v>
      </c>
      <c r="N8" s="167"/>
      <c r="O8" s="167"/>
      <c r="P8" s="167"/>
      <c r="Q8" s="167"/>
      <c r="R8" s="168"/>
      <c r="S8" s="166" t="s">
        <v>62</v>
      </c>
      <c r="T8" s="167"/>
      <c r="U8" s="167"/>
      <c r="V8" s="167"/>
      <c r="W8" s="167"/>
      <c r="X8" s="168"/>
      <c r="Y8" s="5"/>
      <c r="Z8" s="38" t="s">
        <v>63</v>
      </c>
      <c r="AA8" s="38" t="s">
        <v>64</v>
      </c>
      <c r="AB8" s="38" t="s">
        <v>65</v>
      </c>
      <c r="AC8" s="39" t="s">
        <v>69</v>
      </c>
      <c r="AD8" s="32" t="s">
        <v>83</v>
      </c>
      <c r="AE8" s="38" t="s">
        <v>84</v>
      </c>
      <c r="AF8" s="32" t="s">
        <v>85</v>
      </c>
      <c r="AG8" s="55" t="s">
        <v>46</v>
      </c>
      <c r="AH8" s="57" t="s">
        <v>59</v>
      </c>
      <c r="AI8" s="57" t="s">
        <v>60</v>
      </c>
      <c r="AJ8" s="57" t="s">
        <v>61</v>
      </c>
      <c r="AK8" s="57" t="s">
        <v>37</v>
      </c>
      <c r="AL8" s="56" t="s">
        <v>59</v>
      </c>
      <c r="AM8" s="33" t="s">
        <v>60</v>
      </c>
      <c r="AN8" s="33" t="s">
        <v>61</v>
      </c>
      <c r="AO8" s="33" t="s">
        <v>37</v>
      </c>
      <c r="AP8" s="33" t="s">
        <v>59</v>
      </c>
      <c r="AQ8" s="33" t="s">
        <v>60</v>
      </c>
      <c r="AR8" s="33" t="s">
        <v>61</v>
      </c>
      <c r="AS8" s="33" t="s">
        <v>37</v>
      </c>
      <c r="AT8" s="29" t="s">
        <v>5</v>
      </c>
      <c r="AU8" s="13"/>
      <c r="AV8" s="13"/>
      <c r="AW8" s="61">
        <v>0</v>
      </c>
      <c r="AX8" s="62"/>
      <c r="AY8" s="63">
        <v>0</v>
      </c>
      <c r="AZ8" s="4"/>
    </row>
    <row r="9" spans="1:52" ht="18.899999999999999" customHeight="1">
      <c r="A9" s="163">
        <f>IF(AE9-AF9&gt;0,AE9-AF9,0)</f>
        <v>0</v>
      </c>
      <c r="B9" s="164"/>
      <c r="C9" s="164"/>
      <c r="D9" s="164"/>
      <c r="E9" s="164"/>
      <c r="F9" s="165"/>
      <c r="G9" s="163">
        <f>IF('R6用計算シート'!B9=$AT$1,0,IF('R6用計算シート'!B9=$AT$5,IF('R6用計算シート'!O9&gt;=$AW$30,'R6用計算シート'!O9-$AW$30,IF('R6用計算シート'!O9&gt;=$AW$29,'R6用計算シート'!O9*$AX$29-$AY$29,IF('R6用計算シート'!O9&gt;=$AW$28,'R6用計算シート'!O9*$AX$28-$AY$28,IF('R6用計算シート'!O9&gt;=$AW$27,'R6用計算シート'!O9*$AX$27-$AY$27,IF('R6用計算シート'!O9&gt;=$AY$26,'R6用計算シート'!O9-$AY$26,0))))),IF('R6用計算シート'!O9&gt;=$AW$25,'R6用計算シート'!O9-$AY$25,IF('R6用計算シート'!O9&gt;=$AW$24,'R6用計算シート'!O9*$AX$24-$AY$24,IF('R6用計算シート'!O9&gt;=$AW$23,'R6用計算シート'!O9*$AX$23-$AY$23,IF('R6用計算シート'!O9&gt;=$AW$22,'R6用計算シート'!O9*$AX$22-$AY$22,IF('R6用計算シート'!O9&gt;=$AY$21,'R6用計算シート'!O9-$AY$21,0)))))))</f>
        <v>0</v>
      </c>
      <c r="H9" s="164"/>
      <c r="I9" s="164"/>
      <c r="J9" s="164"/>
      <c r="K9" s="164"/>
      <c r="L9" s="165"/>
      <c r="M9" s="163">
        <f>IF('R6用計算シート'!U9+A9+G9&lt;0,0,'R6用計算シート'!U9+A9+G9)</f>
        <v>0</v>
      </c>
      <c r="N9" s="164"/>
      <c r="O9" s="164"/>
      <c r="P9" s="164"/>
      <c r="Q9" s="164"/>
      <c r="R9" s="165"/>
      <c r="S9" s="163">
        <f t="shared" ref="S9:S16" si="0">IF(M9&gt;=$AW$36,M9,IF(M9&gt;=$AW$35,M9-$AY$35,IF(M9&gt;=$AW$34,M9-$AY$34,IF(M9&gt;$AW$33,IF(M9-$AY$33&lt;0,0,M9-$AY$33),0))))</f>
        <v>0</v>
      </c>
      <c r="T9" s="164"/>
      <c r="U9" s="164"/>
      <c r="V9" s="164"/>
      <c r="W9" s="164"/>
      <c r="X9" s="165"/>
      <c r="Y9" s="19"/>
      <c r="Z9" s="58">
        <f>IF('R6用計算シート'!I9&gt;550000,1,0)</f>
        <v>0</v>
      </c>
      <c r="AA9" s="58">
        <f>IF('R6用計算シート'!B9=AT5,IF('R6用計算シート'!O9&gt;1250000,1,0),IF('R6用計算シート'!O9&gt;600000,1,0))</f>
        <v>0</v>
      </c>
      <c r="AB9" s="58">
        <f>IF(Z9+AA9&gt;0,1,0)</f>
        <v>0</v>
      </c>
      <c r="AC9" s="58">
        <f>IF('R6用計算シート'!AC9&lt;&gt;"●",IF('R6用計算シート'!B9&lt;&gt;AT1,1,0),0)</f>
        <v>0</v>
      </c>
      <c r="AD9" s="58">
        <f>IF('R6用計算シート'!I9&gt;=$AW$18,'R6用計算シート'!I9-$AY$18,IF('R6用計算シート'!I9&gt;=$AW$17,'R6用計算シート'!I9*$AX$17-$AY$17, IF('R6用計算シート'!I9&gt;=$AW$16,TRUNC('R6用計算シート'!I9/4,-3)*$AX$16-$AY$16, IF('R6用計算シート'!I9&gt;=$AW$15,TRUNC('R6用計算シート'!I9/4,-3)*$AX$15-$AY$15, IF('R6用計算シート'!I9&gt;=$AW$14,TRUNC('R6用計算シート'!I9/4,-3)*$AX$14+$AY$14,IF('R6用計算シート'!I9&gt;=$AW$13,$AY$13,IF('R6用計算シート'!I9&gt;=$AW$12,$AY$12,IF('R6用計算シート'!I9&gt;=$AW$11,$AY$11,IF('R6用計算シート'!I9&gt;=$AW$10,$AY$10,IF('R6用計算シート'!I9&gt;=$AW$9,'R6用計算シート'!I9-$AY$9,IF('R6用計算シート'!I9&gt;=$AW$8,0,0)))))))))))</f>
        <v>0</v>
      </c>
      <c r="AE9" s="58">
        <f>IF('R6用計算シート'!AA9="●",AD9*0.3,AD9)</f>
        <v>0</v>
      </c>
      <c r="AF9" s="58">
        <f t="shared" ref="AF9:AF16" si="1">IF(AE9&gt;0,IF(G9&gt;0,IF(IF(AE9&gt;100000,100000,AE9)+IF(G9&gt;100000,100000,G9)&gt;100000,IF(AE9&gt;100000,100000,AE9)+IF(G9&gt;100000,100000,G9)-100000,0),0),0)</f>
        <v>0</v>
      </c>
      <c r="AG9" s="58">
        <f>IF('R6用計算シート'!B9=AT5,IF(G9&gt;=150000,M9-150000,M9-G9),M9)</f>
        <v>0</v>
      </c>
      <c r="AH9" s="58" t="str">
        <f>IF('R6用計算シート'!B9=AT1,"",IF('R6用計算シート'!AC9="",TRUNC(S9*AT22),0))</f>
        <v/>
      </c>
      <c r="AI9" s="58" t="str">
        <f>IF('R6用計算シート'!B9=AT1,"",IF('R6用計算シート'!AC9="",IF('R6用計算シート'!B9=AT2,AT25*0.5,AT25),0))</f>
        <v/>
      </c>
      <c r="AJ9" s="58" t="str">
        <f>IF('R6用計算シート'!B9=AT1,"",IF('R6用計算シート'!AC9="",TRUNC('R6用計算シート'!#REF!*AT28),0))</f>
        <v/>
      </c>
      <c r="AK9" s="34"/>
      <c r="AL9" s="58" t="str">
        <f>IF('R6用計算シート'!B9=AT1,"",IF('R6用計算シート'!AC9="",TRUNC(S9*AT23),0))</f>
        <v/>
      </c>
      <c r="AM9" s="58" t="str">
        <f>IF('R6用計算シート'!B9=AT1,"",IF('R6用計算シート'!AC9="",IF('R6用計算シート'!B9=AT2,AT26*0.5,AT26),0))</f>
        <v/>
      </c>
      <c r="AN9" s="58" t="str">
        <f>IF('R6用計算シート'!B9=AT1,"",IF('R6用計算シート'!AC9="",TRUNC('R6用計算シート'!#REF!*AT29),0))</f>
        <v/>
      </c>
      <c r="AO9" s="34"/>
      <c r="AP9" s="58" t="str">
        <f>IF('R6用計算シート'!B9=AT4,IF('R6用計算シート'!AC9="",TRUNC(S9*AT24),0),"")</f>
        <v/>
      </c>
      <c r="AQ9" s="58" t="str">
        <f>IF('R6用計算シート'!B9=AT4,IF('R6用計算シート'!AC9="",AT27,0),"")</f>
        <v/>
      </c>
      <c r="AR9" s="58" t="str">
        <f>IF('R6用計算シート'!B9=AT4,IF('R6用計算シート'!AC9="",TRUNC('R6用計算シート'!#REF!*AT30),0),"")</f>
        <v/>
      </c>
      <c r="AS9" s="34"/>
      <c r="AT9" s="29" t="s">
        <v>7</v>
      </c>
      <c r="AU9" s="13"/>
      <c r="AV9" s="13"/>
      <c r="AW9" s="64">
        <v>551000</v>
      </c>
      <c r="AX9" s="60"/>
      <c r="AY9" s="65">
        <v>550000</v>
      </c>
      <c r="AZ9" s="4"/>
    </row>
    <row r="10" spans="1:52" ht="18.899999999999999" customHeight="1">
      <c r="A10" s="163">
        <f t="shared" ref="A10:A16" si="2">IF(AE10-AF10&gt;0,AE10-AF10,0)</f>
        <v>0</v>
      </c>
      <c r="B10" s="164"/>
      <c r="C10" s="164"/>
      <c r="D10" s="164"/>
      <c r="E10" s="164"/>
      <c r="F10" s="165"/>
      <c r="G10" s="163">
        <f>IF('R6用計算シート'!B10=$AT$1,0,IF('R6用計算シート'!B10=$AT$5,IF('R6用計算シート'!O10&gt;=$AW$30,'R6用計算シート'!O10-$AW$30,IF('R6用計算シート'!O10&gt;=$AW$29,'R6用計算シート'!O10*$AX$29-$AY$29,IF('R6用計算シート'!O10&gt;=$AW$28,'R6用計算シート'!O10*$AX$28-$AY$28,IF('R6用計算シート'!O10&gt;=$AW$27,'R6用計算シート'!O10*$AX$27-$AY$27,IF('R6用計算シート'!O10&gt;=$AY$26,'R6用計算シート'!O10-$AY$26,0))))),IF('R6用計算シート'!O10&gt;=$AW$25,'R6用計算シート'!O10-$AY$25,IF('R6用計算シート'!O10&gt;=$AW$24,'R6用計算シート'!O10*$AX$24-$AY$24,IF('R6用計算シート'!O10&gt;=$AW$23,'R6用計算シート'!O10*$AX$23-$AY$23,IF('R6用計算シート'!O10&gt;=$AW$22,'R6用計算シート'!O10*$AX$22-$AY$22,IF('R6用計算シート'!O10&gt;=$AY$21,'R6用計算シート'!O10-$AY$21,0)))))))</f>
        <v>0</v>
      </c>
      <c r="H10" s="164"/>
      <c r="I10" s="164"/>
      <c r="J10" s="164"/>
      <c r="K10" s="164"/>
      <c r="L10" s="165"/>
      <c r="M10" s="163">
        <f>IF('R6用計算シート'!U10+A10+G10&lt;0,0,'R6用計算シート'!U10+A10+G10)</f>
        <v>0</v>
      </c>
      <c r="N10" s="164"/>
      <c r="O10" s="164"/>
      <c r="P10" s="164"/>
      <c r="Q10" s="164"/>
      <c r="R10" s="165"/>
      <c r="S10" s="163">
        <f t="shared" si="0"/>
        <v>0</v>
      </c>
      <c r="T10" s="164"/>
      <c r="U10" s="164"/>
      <c r="V10" s="164"/>
      <c r="W10" s="164"/>
      <c r="X10" s="165"/>
      <c r="Y10" s="19"/>
      <c r="Z10" s="58">
        <f>IF('R6用計算シート'!I10&gt;550000,1,0)</f>
        <v>0</v>
      </c>
      <c r="AA10" s="58">
        <f>IF('R6用計算シート'!B10=AT5,IF('R6用計算シート'!O10&gt;1250000,1,0),IF('R6用計算シート'!O10&gt;600000,1,0))</f>
        <v>0</v>
      </c>
      <c r="AB10" s="58">
        <f t="shared" ref="AB10:AB16" si="3">IF(Z10+AA10&gt;0,1,0)</f>
        <v>0</v>
      </c>
      <c r="AC10" s="58">
        <f>IF('R6用計算シート'!AC10&lt;&gt;"●",IF('R6用計算シート'!B10&lt;&gt;AT1,1,0),0)</f>
        <v>0</v>
      </c>
      <c r="AD10" s="58">
        <f>IF('R6用計算シート'!I10&gt;=$AW$18,'R6用計算シート'!I10-$AY$18,IF('R6用計算シート'!I10&gt;=$AW$17,'R6用計算シート'!I10*$AX$17-$AY$17, IF('R6用計算シート'!I10&gt;=$AW$16,TRUNC('R6用計算シート'!I10/4,-3)*$AX$16-$AY$16, IF('R6用計算シート'!I10&gt;=$AW$15,TRUNC('R6用計算シート'!I10/4,-3)*$AX$15-$AY$15, IF('R6用計算シート'!I10&gt;=$AW$14,TRUNC('R6用計算シート'!I10/4,-3)*$AX$14+$AY$14,IF('R6用計算シート'!I10&gt;=$AW$13,$AY$13,IF('R6用計算シート'!I10&gt;=$AW$12,$AY$12,IF('R6用計算シート'!I10&gt;=$AW$11,$AY$11,IF('R6用計算シート'!I10&gt;=$AW$10,$AY$10,IF('R6用計算シート'!I10&gt;=$AW$9,'R6用計算シート'!I10-$AY$9,IF('R6用計算シート'!I10&gt;=$AW$8,0,0)))))))))))</f>
        <v>0</v>
      </c>
      <c r="AE10" s="58">
        <f>IF('R6用計算シート'!AA10="●",AD10*0.3,AD10)</f>
        <v>0</v>
      </c>
      <c r="AF10" s="58">
        <f t="shared" si="1"/>
        <v>0</v>
      </c>
      <c r="AG10" s="58">
        <f>IF('R6用計算シート'!B10=AT5,IF(G10&gt;=150000,M10-150000,M10-G10),M10)</f>
        <v>0</v>
      </c>
      <c r="AH10" s="58" t="str">
        <f>IF('R6用計算シート'!B10=AT1,"",IF('R6用計算シート'!AC10="",TRUNC(S10*AT22),0))</f>
        <v/>
      </c>
      <c r="AI10" s="58" t="str">
        <f>IF('R6用計算シート'!B10=AT1,"",IF('R6用計算シート'!AC10="",IF('R6用計算シート'!B10=AT2,AT25*0.5,AT25),0))</f>
        <v/>
      </c>
      <c r="AJ10" s="58" t="str">
        <f>IF('R6用計算シート'!B10=AT1,"",IF('R6用計算シート'!AC10="",TRUNC('R6用計算シート'!#REF!*AT28),0))</f>
        <v/>
      </c>
      <c r="AK10" s="34"/>
      <c r="AL10" s="58" t="str">
        <f>IF('R6用計算シート'!B10=AT1,"",IF('R6用計算シート'!AC10="",TRUNC(S10*AT23),0))</f>
        <v/>
      </c>
      <c r="AM10" s="58" t="str">
        <f>IF('R6用計算シート'!B10=AT1,"",IF('R6用計算シート'!AC10="",IF('R6用計算シート'!B10=AT2,AT26*0.5,AT26),0))</f>
        <v/>
      </c>
      <c r="AN10" s="58" t="str">
        <f>IF('R6用計算シート'!B10=AT1,"",IF('R6用計算シート'!AC10="",TRUNC('R6用計算シート'!#REF!*AT29),0))</f>
        <v/>
      </c>
      <c r="AO10" s="34"/>
      <c r="AP10" s="58" t="str">
        <f>IF('R6用計算シート'!B10=AT4,IF('R6用計算シート'!AC10="",TRUNC(S10*AT24),0),"")</f>
        <v/>
      </c>
      <c r="AQ10" s="58" t="str">
        <f>IF('R6用計算シート'!B10=AT4,IF('R6用計算シート'!AC10="",AT27,0),"")</f>
        <v/>
      </c>
      <c r="AR10" s="58" t="str">
        <f>IF('R6用計算シート'!B10=AT4,IF('R6用計算シート'!AC10="",TRUNC('R6用計算シート'!#REF!*AT30),0),"")</f>
        <v/>
      </c>
      <c r="AS10" s="34"/>
      <c r="AT10" s="29" t="s">
        <v>9</v>
      </c>
      <c r="AU10" s="13"/>
      <c r="AV10" s="13"/>
      <c r="AW10" s="64">
        <v>1619000</v>
      </c>
      <c r="AX10" s="60"/>
      <c r="AY10" s="65">
        <v>1069000</v>
      </c>
      <c r="AZ10" s="4"/>
    </row>
    <row r="11" spans="1:52" ht="18.899999999999999" customHeight="1">
      <c r="A11" s="163">
        <f t="shared" si="2"/>
        <v>0</v>
      </c>
      <c r="B11" s="164"/>
      <c r="C11" s="164"/>
      <c r="D11" s="164"/>
      <c r="E11" s="164"/>
      <c r="F11" s="165"/>
      <c r="G11" s="163">
        <f>IF('R6用計算シート'!B11=$AT$1,0,IF('R6用計算シート'!B11=$AT$5,IF('R6用計算シート'!O11&gt;=$AW$30,'R6用計算シート'!O11-$AW$30,IF('R6用計算シート'!O11&gt;=$AW$29,'R6用計算シート'!O11*$AX$29-$AY$29,IF('R6用計算シート'!O11&gt;=$AW$28,'R6用計算シート'!O11*$AX$28-$AY$28,IF('R6用計算シート'!O11&gt;=$AW$27,'R6用計算シート'!O11*$AX$27-$AY$27,IF('R6用計算シート'!O11&gt;=$AY$26,'R6用計算シート'!O11-$AY$26,0))))),IF('R6用計算シート'!O11&gt;=$AW$25,'R6用計算シート'!O11-$AY$25,IF('R6用計算シート'!O11&gt;=$AW$24,'R6用計算シート'!O11*$AX$24-$AY$24,IF('R6用計算シート'!O11&gt;=$AW$23,'R6用計算シート'!O11*$AX$23-$AY$23,IF('R6用計算シート'!O11&gt;=$AW$22,'R6用計算シート'!O11*$AX$22-$AY$22,IF('R6用計算シート'!O11&gt;=$AY$21,'R6用計算シート'!O11-$AY$21,0)))))))</f>
        <v>0</v>
      </c>
      <c r="H11" s="164"/>
      <c r="I11" s="164"/>
      <c r="J11" s="164"/>
      <c r="K11" s="164"/>
      <c r="L11" s="165"/>
      <c r="M11" s="163">
        <f>IF('R6用計算シート'!U11+A11+G11&lt;0,0,'R6用計算シート'!U11+A11+G11)</f>
        <v>0</v>
      </c>
      <c r="N11" s="164"/>
      <c r="O11" s="164"/>
      <c r="P11" s="164"/>
      <c r="Q11" s="164"/>
      <c r="R11" s="165"/>
      <c r="S11" s="163">
        <f t="shared" si="0"/>
        <v>0</v>
      </c>
      <c r="T11" s="164"/>
      <c r="U11" s="164"/>
      <c r="V11" s="164"/>
      <c r="W11" s="164"/>
      <c r="X11" s="165"/>
      <c r="Y11" s="19"/>
      <c r="Z11" s="58">
        <f>IF('R6用計算シート'!I11&gt;550000,1,0)</f>
        <v>0</v>
      </c>
      <c r="AA11" s="58">
        <f>IF('R6用計算シート'!B11=AT5,IF('R6用計算シート'!O11&gt;1250000,1,0),IF('R6用計算シート'!O11&gt;600000,1,0))</f>
        <v>0</v>
      </c>
      <c r="AB11" s="58">
        <f t="shared" si="3"/>
        <v>0</v>
      </c>
      <c r="AC11" s="58">
        <f>IF('R6用計算シート'!AC11&lt;&gt;"●",IF('R6用計算シート'!B11&lt;&gt;AT1,1,0),0)</f>
        <v>0</v>
      </c>
      <c r="AD11" s="58">
        <f>IF('R6用計算シート'!I11&gt;=$AW$18,'R6用計算シート'!I11-$AY$18,IF('R6用計算シート'!I11&gt;=$AW$17,'R6用計算シート'!I11*$AX$17-$AY$17, IF('R6用計算シート'!I11&gt;=$AW$16,TRUNC('R6用計算シート'!I11/4,-3)*$AX$16-$AY$16, IF('R6用計算シート'!I11&gt;=$AW$15,TRUNC('R6用計算シート'!I11/4,-3)*$AX$15-$AY$15, IF('R6用計算シート'!I11&gt;=$AW$14,TRUNC('R6用計算シート'!I11/4,-3)*$AX$14+$AY$14,IF('R6用計算シート'!I11&gt;=$AW$13,$AY$13,IF('R6用計算シート'!I11&gt;=$AW$12,$AY$12,IF('R6用計算シート'!I11&gt;=$AW$11,$AY$11,IF('R6用計算シート'!I11&gt;=$AW$10,$AY$10,IF('R6用計算シート'!I11&gt;=$AW$9,'R6用計算シート'!I11-$AY$9,IF('R6用計算シート'!I11&gt;=$AW$8,0,0)))))))))))</f>
        <v>0</v>
      </c>
      <c r="AE11" s="58">
        <f>IF('R6用計算シート'!AA11="●",AD11*0.3,AD11)</f>
        <v>0</v>
      </c>
      <c r="AF11" s="58">
        <f t="shared" si="1"/>
        <v>0</v>
      </c>
      <c r="AG11" s="58">
        <f>IF('R6用計算シート'!B11=AT5,IF(G11&gt;=150000,M11-150000,M11-G11),M11)</f>
        <v>0</v>
      </c>
      <c r="AH11" s="58" t="str">
        <f>IF('R6用計算シート'!B11=AT1,"",IF('R6用計算シート'!AC11="",TRUNC(S11*AT22),0))</f>
        <v/>
      </c>
      <c r="AI11" s="58" t="str">
        <f>IF('R6用計算シート'!B11=AT1,"",IF('R6用計算シート'!AC11="",IF('R6用計算シート'!B11=AT2,AT25*0.5,AT25),0))</f>
        <v/>
      </c>
      <c r="AJ11" s="58" t="str">
        <f>IF('R6用計算シート'!B11=AT1,"",IF('R6用計算シート'!AC11="",TRUNC('R6用計算シート'!#REF!*AT28),0))</f>
        <v/>
      </c>
      <c r="AK11" s="34"/>
      <c r="AL11" s="58" t="str">
        <f>IF('R6用計算シート'!B11=AT1,"",IF('R6用計算シート'!AC11="",TRUNC(S11*AT23),0))</f>
        <v/>
      </c>
      <c r="AM11" s="58" t="str">
        <f>IF('R6用計算シート'!B11=AT1,"",IF('R6用計算シート'!AC11="",IF('R6用計算シート'!B11=AT2,AT26*0.5,AT26),0))</f>
        <v/>
      </c>
      <c r="AN11" s="58" t="str">
        <f>IF('R6用計算シート'!B11=AT1,"",IF('R6用計算シート'!AC11="",TRUNC('R6用計算シート'!#REF!*AT29),0))</f>
        <v/>
      </c>
      <c r="AO11" s="34"/>
      <c r="AP11" s="58" t="str">
        <f>IF('R6用計算シート'!B11=AT4,IF('R6用計算シート'!AC11="",TRUNC(S11*AT24),0),"")</f>
        <v/>
      </c>
      <c r="AQ11" s="58" t="str">
        <f>IF('R6用計算シート'!B11=AT4,IF('R6用計算シート'!AC11="",AT27,0),"")</f>
        <v/>
      </c>
      <c r="AR11" s="58" t="str">
        <f>IF('R6用計算シート'!B11=AT4,IF('R6用計算シート'!AC11="",TRUNC('R6用計算シート'!#REF!*AT30),0),"")</f>
        <v/>
      </c>
      <c r="AS11" s="34"/>
      <c r="AT11" s="29" t="s">
        <v>11</v>
      </c>
      <c r="AU11" s="13"/>
      <c r="AV11" s="13"/>
      <c r="AW11" s="64">
        <v>1620000</v>
      </c>
      <c r="AX11" s="60"/>
      <c r="AY11" s="65">
        <v>1070000</v>
      </c>
      <c r="AZ11" s="4"/>
    </row>
    <row r="12" spans="1:52" ht="18.899999999999999" customHeight="1">
      <c r="A12" s="163">
        <f t="shared" si="2"/>
        <v>0</v>
      </c>
      <c r="B12" s="164"/>
      <c r="C12" s="164"/>
      <c r="D12" s="164"/>
      <c r="E12" s="164"/>
      <c r="F12" s="165"/>
      <c r="G12" s="163">
        <f>IF('R6用計算シート'!B12=$AT$1,0,IF('R6用計算シート'!B12=$AT$5,IF('R6用計算シート'!O12&gt;=$AW$30,'R6用計算シート'!O12-$AW$30,IF('R6用計算シート'!O12&gt;=$AW$29,'R6用計算シート'!O12*$AX$29-$AY$29,IF('R6用計算シート'!O12&gt;=$AW$28,'R6用計算シート'!O12*$AX$28-$AY$28,IF('R6用計算シート'!O12&gt;=$AW$27,'R6用計算シート'!O12*$AX$27-$AY$27,IF('R6用計算シート'!O12&gt;=$AY$26,'R6用計算シート'!O12-$AY$26,0))))),IF('R6用計算シート'!O12&gt;=$AW$25,'R6用計算シート'!O12-$AY$25,IF('R6用計算シート'!O12&gt;=$AW$24,'R6用計算シート'!O12*$AX$24-$AY$24,IF('R6用計算シート'!O12&gt;=$AW$23,'R6用計算シート'!O12*$AX$23-$AY$23,IF('R6用計算シート'!O12&gt;=$AW$22,'R6用計算シート'!O12*$AX$22-$AY$22,IF('R6用計算シート'!O12&gt;=$AY$21,'R6用計算シート'!O12-$AY$21,0)))))))</f>
        <v>0</v>
      </c>
      <c r="H12" s="164"/>
      <c r="I12" s="164"/>
      <c r="J12" s="164"/>
      <c r="K12" s="164"/>
      <c r="L12" s="165"/>
      <c r="M12" s="163">
        <f>IF('R6用計算シート'!U12+A12+G12&lt;0,0,'R6用計算シート'!U12+A12+G12)</f>
        <v>0</v>
      </c>
      <c r="N12" s="164"/>
      <c r="O12" s="164"/>
      <c r="P12" s="164"/>
      <c r="Q12" s="164"/>
      <c r="R12" s="165"/>
      <c r="S12" s="163">
        <f t="shared" si="0"/>
        <v>0</v>
      </c>
      <c r="T12" s="164"/>
      <c r="U12" s="164"/>
      <c r="V12" s="164"/>
      <c r="W12" s="164"/>
      <c r="X12" s="165"/>
      <c r="Y12" s="19"/>
      <c r="Z12" s="58">
        <f>IF('R6用計算シート'!I12&gt;550000,1,0)</f>
        <v>0</v>
      </c>
      <c r="AA12" s="58">
        <f>IF('R6用計算シート'!B12=AT5,IF('R6用計算シート'!O12&gt;1250000,1,0),IF('R6用計算シート'!O12&gt;600000,1,0))</f>
        <v>0</v>
      </c>
      <c r="AB12" s="58">
        <f t="shared" si="3"/>
        <v>0</v>
      </c>
      <c r="AC12" s="58">
        <f>IF('R6用計算シート'!AC12&lt;&gt;"●",IF('R6用計算シート'!B12&lt;&gt;AT1,1,0),0)</f>
        <v>0</v>
      </c>
      <c r="AD12" s="58">
        <f>IF('R6用計算シート'!I12&gt;=$AW$18,'R6用計算シート'!I12-$AY$18,IF('R6用計算シート'!I12&gt;=$AW$17,'R6用計算シート'!I12*$AX$17-$AY$17, IF('R6用計算シート'!I12&gt;=$AW$16,TRUNC('R6用計算シート'!I12/4,-3)*$AX$16-$AY$16, IF('R6用計算シート'!I12&gt;=$AW$15,TRUNC('R6用計算シート'!I12/4,-3)*$AX$15-$AY$15, IF('R6用計算シート'!I12&gt;=$AW$14,TRUNC('R6用計算シート'!I12/4,-3)*$AX$14+$AY$14,IF('R6用計算シート'!I12&gt;=$AW$13,$AY$13,IF('R6用計算シート'!I12&gt;=$AW$12,$AY$12,IF('R6用計算シート'!I12&gt;=$AW$11,$AY$11,IF('R6用計算シート'!I12&gt;=$AW$10,$AY$10,IF('R6用計算シート'!I12&gt;=$AW$9,'R6用計算シート'!I12-$AY$9,IF('R6用計算シート'!I12&gt;=$AW$8,0,0)))))))))))</f>
        <v>0</v>
      </c>
      <c r="AE12" s="58">
        <f>IF('R6用計算シート'!AA12="●",AD12*0.3,AD12)</f>
        <v>0</v>
      </c>
      <c r="AF12" s="58">
        <f t="shared" si="1"/>
        <v>0</v>
      </c>
      <c r="AG12" s="58">
        <f>IF('R6用計算シート'!B12=AT5,IF(G12&gt;=150000,M12-150000,M12-G12),M12)</f>
        <v>0</v>
      </c>
      <c r="AH12" s="58" t="str">
        <f>IF('R6用計算シート'!B12=AT1,"",IF('R6用計算シート'!AC12="",TRUNC(S12*AT22),0))</f>
        <v/>
      </c>
      <c r="AI12" s="58" t="str">
        <f>IF('R6用計算シート'!B12=AT1,"",IF('R6用計算シート'!AC12="",IF('R6用計算シート'!B12=AT2,AT25*0.5,AT25),0))</f>
        <v/>
      </c>
      <c r="AJ12" s="58" t="str">
        <f>IF('R6用計算シート'!B12=AT1,"",IF('R6用計算シート'!AC12="",TRUNC('R6用計算シート'!#REF!*AT28),0))</f>
        <v/>
      </c>
      <c r="AK12" s="34"/>
      <c r="AL12" s="58" t="str">
        <f>IF('R6用計算シート'!B12=AT1,"",IF('R6用計算シート'!AC12="",TRUNC(S12*AT23),0))</f>
        <v/>
      </c>
      <c r="AM12" s="58" t="str">
        <f>IF('R6用計算シート'!B12=AT1,"",IF('R6用計算シート'!AC12="",IF('R6用計算シート'!B12=AT2,AT26*0.5,AT26),0))</f>
        <v/>
      </c>
      <c r="AN12" s="58" t="str">
        <f>IF('R6用計算シート'!B12=AT1,"",IF('R6用計算シート'!AC12="",TRUNC('R6用計算シート'!#REF!*AT29),0))</f>
        <v/>
      </c>
      <c r="AO12" s="34"/>
      <c r="AP12" s="58" t="str">
        <f>IF('R6用計算シート'!B12=AT4,IF('R6用計算シート'!AC12="",TRUNC(S12*AT24),0),"")</f>
        <v/>
      </c>
      <c r="AQ12" s="58" t="str">
        <f>IF('R6用計算シート'!B12=AT4,IF('R6用計算シート'!AC12="",AT27,0),"")</f>
        <v/>
      </c>
      <c r="AR12" s="58" t="str">
        <f>IF('R6用計算シート'!B12=AT4,IF('R6用計算シート'!AC12="",TRUNC('R6用計算シート'!#REF!*AT30),0),"")</f>
        <v/>
      </c>
      <c r="AS12" s="34"/>
      <c r="AT12" s="29" t="s">
        <v>13</v>
      </c>
      <c r="AU12" s="13"/>
      <c r="AV12" s="13"/>
      <c r="AW12" s="64">
        <v>1622000</v>
      </c>
      <c r="AX12" s="60"/>
      <c r="AY12" s="65">
        <v>1072000</v>
      </c>
      <c r="AZ12" s="4"/>
    </row>
    <row r="13" spans="1:52" ht="18.899999999999999" customHeight="1">
      <c r="A13" s="163">
        <f t="shared" si="2"/>
        <v>0</v>
      </c>
      <c r="B13" s="164"/>
      <c r="C13" s="164"/>
      <c r="D13" s="164"/>
      <c r="E13" s="164"/>
      <c r="F13" s="165"/>
      <c r="G13" s="163">
        <f>IF('R6用計算シート'!B13=$AT$1,0,IF('R6用計算シート'!B13=$AT$5,IF('R6用計算シート'!O13&gt;=$AW$30,'R6用計算シート'!O13-$AW$30,IF('R6用計算シート'!O13&gt;=$AW$29,'R6用計算シート'!O13*$AX$29-$AY$29,IF('R6用計算シート'!O13&gt;=$AW$28,'R6用計算シート'!O13*$AX$28-$AY$28,IF('R6用計算シート'!O13&gt;=$AW$27,'R6用計算シート'!O13*$AX$27-$AY$27,IF('R6用計算シート'!O13&gt;=$AY$26,'R6用計算シート'!O13-$AY$26,0))))),IF('R6用計算シート'!O13&gt;=$AW$25,'R6用計算シート'!O13-$AY$25,IF('R6用計算シート'!O13&gt;=$AW$24,'R6用計算シート'!O13*$AX$24-$AY$24,IF('R6用計算シート'!O13&gt;=$AW$23,'R6用計算シート'!O13*$AX$23-$AY$23,IF('R6用計算シート'!O13&gt;=$AW$22,'R6用計算シート'!O13*$AX$22-$AY$22,IF('R6用計算シート'!O13&gt;=$AY$21,'R6用計算シート'!O13-$AY$21,0)))))))</f>
        <v>0</v>
      </c>
      <c r="H13" s="164"/>
      <c r="I13" s="164"/>
      <c r="J13" s="164"/>
      <c r="K13" s="164"/>
      <c r="L13" s="165"/>
      <c r="M13" s="163">
        <f>IF('R6用計算シート'!U13+A13+G13&lt;0,0,'R6用計算シート'!U13+A13+G13)</f>
        <v>0</v>
      </c>
      <c r="N13" s="164"/>
      <c r="O13" s="164"/>
      <c r="P13" s="164"/>
      <c r="Q13" s="164"/>
      <c r="R13" s="165"/>
      <c r="S13" s="163">
        <f t="shared" si="0"/>
        <v>0</v>
      </c>
      <c r="T13" s="164"/>
      <c r="U13" s="164"/>
      <c r="V13" s="164"/>
      <c r="W13" s="164"/>
      <c r="X13" s="165"/>
      <c r="Y13" s="19"/>
      <c r="Z13" s="58">
        <f>IF('R6用計算シート'!I13&gt;550000,1,0)</f>
        <v>0</v>
      </c>
      <c r="AA13" s="58">
        <f>IF('R6用計算シート'!B13=AT5,IF('R6用計算シート'!O13&gt;1250000,1,0),IF('R6用計算シート'!O13&gt;600000,1,0))</f>
        <v>0</v>
      </c>
      <c r="AB13" s="58">
        <f t="shared" si="3"/>
        <v>0</v>
      </c>
      <c r="AC13" s="58">
        <f>IF('R6用計算シート'!AC13&lt;&gt;"●",IF('R6用計算シート'!B13&lt;&gt;AT1,1,0),0)</f>
        <v>0</v>
      </c>
      <c r="AD13" s="58">
        <f>IF('R6用計算シート'!I13&gt;=$AW$18,'R6用計算シート'!I13-$AY$18,IF('R6用計算シート'!I13&gt;=$AW$17,'R6用計算シート'!I13*$AX$17-$AY$17, IF('R6用計算シート'!I13&gt;=$AW$16,TRUNC('R6用計算シート'!I13/4,-3)*$AX$16-$AY$16, IF('R6用計算シート'!I13&gt;=$AW$15,TRUNC('R6用計算シート'!I13/4,-3)*$AX$15-$AY$15, IF('R6用計算シート'!I13&gt;=$AW$14,TRUNC('R6用計算シート'!I13/4,-3)*$AX$14+$AY$14,IF('R6用計算シート'!I13&gt;=$AW$13,$AY$13,IF('R6用計算シート'!I13&gt;=$AW$12,$AY$12,IF('R6用計算シート'!I13&gt;=$AW$11,$AY$11,IF('R6用計算シート'!I13&gt;=$AW$10,$AY$10,IF('R6用計算シート'!I13&gt;=$AW$9,'R6用計算シート'!I13-$AY$9,IF('R6用計算シート'!I13&gt;=$AW$8,0,0)))))))))))</f>
        <v>0</v>
      </c>
      <c r="AE13" s="58">
        <f>IF('R6用計算シート'!AA13="●",AD13*0.3,AD13)</f>
        <v>0</v>
      </c>
      <c r="AF13" s="58">
        <f t="shared" si="1"/>
        <v>0</v>
      </c>
      <c r="AG13" s="58">
        <f>IF('R6用計算シート'!B13=AT5,IF(G13&gt;=150000,M13-150000,M13-G13),M13)</f>
        <v>0</v>
      </c>
      <c r="AH13" s="58" t="str">
        <f>IF('R6用計算シート'!B13=AT1,"",IF('R6用計算シート'!AC13="",TRUNC(S13*AT22),0))</f>
        <v/>
      </c>
      <c r="AI13" s="58" t="str">
        <f>IF('R6用計算シート'!B13=AT1,"",IF('R6用計算シート'!AC13="",IF('R6用計算シート'!B13=AT2,AT25*0.5,AT25),0))</f>
        <v/>
      </c>
      <c r="AJ13" s="58" t="str">
        <f>IF('R6用計算シート'!B13=AT1,"",IF('R6用計算シート'!AC13="",TRUNC('R6用計算シート'!#REF!*AT28),0))</f>
        <v/>
      </c>
      <c r="AK13" s="34"/>
      <c r="AL13" s="58" t="str">
        <f>IF('R6用計算シート'!B13=AT1,"",IF('R6用計算シート'!AC13="",TRUNC(S13*AT23),0))</f>
        <v/>
      </c>
      <c r="AM13" s="58" t="str">
        <f>IF('R6用計算シート'!B13=AT1,"",IF('R6用計算シート'!AC13="",IF('R6用計算シート'!B13=AT2,AT26*0.5,AT26),0))</f>
        <v/>
      </c>
      <c r="AN13" s="58" t="str">
        <f>IF('R6用計算シート'!B13=AT1,"",IF('R6用計算シート'!AC13="",TRUNC('R6用計算シート'!#REF!*AT29),0))</f>
        <v/>
      </c>
      <c r="AO13" s="34"/>
      <c r="AP13" s="58" t="str">
        <f>IF('R6用計算シート'!B13=AT4,IF('R6用計算シート'!AC13="",TRUNC(S13*AT24),0),"")</f>
        <v/>
      </c>
      <c r="AQ13" s="58" t="str">
        <f>IF('R6用計算シート'!B13=AT4,IF('R6用計算シート'!AC13="",AT27,0),"")</f>
        <v/>
      </c>
      <c r="AR13" s="58" t="str">
        <f>IF('R6用計算シート'!B13=AT4,IF('R6用計算シート'!AC13="",TRUNC('R6用計算シート'!#REF!*AT30),0),"")</f>
        <v/>
      </c>
      <c r="AS13" s="34"/>
      <c r="AT13" s="29" t="s">
        <v>15</v>
      </c>
      <c r="AU13" s="13"/>
      <c r="AV13" s="13"/>
      <c r="AW13" s="64">
        <v>1624000</v>
      </c>
      <c r="AX13" s="60"/>
      <c r="AY13" s="65">
        <v>1074000</v>
      </c>
      <c r="AZ13" s="4"/>
    </row>
    <row r="14" spans="1:52" ht="18.899999999999999" customHeight="1">
      <c r="A14" s="163">
        <f t="shared" si="2"/>
        <v>0</v>
      </c>
      <c r="B14" s="164"/>
      <c r="C14" s="164"/>
      <c r="D14" s="164"/>
      <c r="E14" s="164"/>
      <c r="F14" s="165"/>
      <c r="G14" s="163">
        <f>IF('R6用計算シート'!B14=$AT$1,0,IF('R6用計算シート'!B14=$AT$5,IF('R6用計算シート'!O14&gt;=$AW$30,'R6用計算シート'!O14-$AW$30,IF('R6用計算シート'!O14&gt;=$AW$29,'R6用計算シート'!O14*$AX$29-$AY$29,IF('R6用計算シート'!O14&gt;=$AW$28,'R6用計算シート'!O14*$AX$28-$AY$28,IF('R6用計算シート'!O14&gt;=$AW$27,'R6用計算シート'!O14*$AX$27-$AY$27,IF('R6用計算シート'!O14&gt;=$AY$26,'R6用計算シート'!O14-$AY$26,0))))),IF('R6用計算シート'!O14&gt;=$AW$25,'R6用計算シート'!O14-$AY$25,IF('R6用計算シート'!O14&gt;=$AW$24,'R6用計算シート'!O14*$AX$24-$AY$24,IF('R6用計算シート'!O14&gt;=$AW$23,'R6用計算シート'!O14*$AX$23-$AY$23,IF('R6用計算シート'!O14&gt;=$AW$22,'R6用計算シート'!O14*$AX$22-$AY$22,IF('R6用計算シート'!O14&gt;=$AY$21,'R6用計算シート'!O14-$AY$21,0)))))))</f>
        <v>0</v>
      </c>
      <c r="H14" s="164"/>
      <c r="I14" s="164"/>
      <c r="J14" s="164"/>
      <c r="K14" s="164"/>
      <c r="L14" s="165"/>
      <c r="M14" s="163">
        <f>IF('R6用計算シート'!U14+A14+G14&lt;0,0,'R6用計算シート'!U14+A14+G14)</f>
        <v>0</v>
      </c>
      <c r="N14" s="164"/>
      <c r="O14" s="164"/>
      <c r="P14" s="164"/>
      <c r="Q14" s="164"/>
      <c r="R14" s="165"/>
      <c r="S14" s="163">
        <f t="shared" si="0"/>
        <v>0</v>
      </c>
      <c r="T14" s="164"/>
      <c r="U14" s="164"/>
      <c r="V14" s="164"/>
      <c r="W14" s="164"/>
      <c r="X14" s="165"/>
      <c r="Y14" s="19"/>
      <c r="Z14" s="58">
        <f>IF('R6用計算シート'!I14&gt;550000,1,0)</f>
        <v>0</v>
      </c>
      <c r="AA14" s="58">
        <f>IF('R6用計算シート'!B14=AT5,IF('R6用計算シート'!O14&gt;1250000,1,0),IF('R6用計算シート'!O14&gt;600000,1,0))</f>
        <v>0</v>
      </c>
      <c r="AB14" s="58">
        <f t="shared" si="3"/>
        <v>0</v>
      </c>
      <c r="AC14" s="58">
        <f>IF('R6用計算シート'!AC14&lt;&gt;"●",IF('R6用計算シート'!B14&lt;&gt;AT1,1,0),0)</f>
        <v>0</v>
      </c>
      <c r="AD14" s="58">
        <f>IF('R6用計算シート'!I14&gt;=$AW$18,'R6用計算シート'!I14-$AY$18,IF('R6用計算シート'!I14&gt;=$AW$17,'R6用計算シート'!I14*$AX$17-$AY$17, IF('R6用計算シート'!I14&gt;=$AW$16,TRUNC('R6用計算シート'!I14/4,-3)*$AX$16-$AY$16, IF('R6用計算シート'!I14&gt;=$AW$15,TRUNC('R6用計算シート'!I14/4,-3)*$AX$15-$AY$15, IF('R6用計算シート'!I14&gt;=$AW$14,TRUNC('R6用計算シート'!I14/4,-3)*$AX$14+$AY$14,IF('R6用計算シート'!I14&gt;=$AW$13,$AY$13,IF('R6用計算シート'!I14&gt;=$AW$12,$AY$12,IF('R6用計算シート'!I14&gt;=$AW$11,$AY$11,IF('R6用計算シート'!I14&gt;=$AW$10,$AY$10,IF('R6用計算シート'!I14&gt;=$AW$9,'R6用計算シート'!I14-$AY$9,IF('R6用計算シート'!I14&gt;=$AW$8,0,0)))))))))))</f>
        <v>0</v>
      </c>
      <c r="AE14" s="58">
        <f>IF('R6用計算シート'!AA14="●",AD14*0.3,AD14)</f>
        <v>0</v>
      </c>
      <c r="AF14" s="58">
        <f t="shared" si="1"/>
        <v>0</v>
      </c>
      <c r="AG14" s="58">
        <f>IF('R6用計算シート'!B14=AT5,IF(G14&gt;=150000,M14-150000,M14-G14),M14)</f>
        <v>0</v>
      </c>
      <c r="AH14" s="58" t="str">
        <f>IF('R6用計算シート'!B14=AT1,"",IF('R6用計算シート'!AC14="",TRUNC(S14*AT22),0))</f>
        <v/>
      </c>
      <c r="AI14" s="58" t="str">
        <f>IF('R6用計算シート'!B14=AT1,"",IF('R6用計算シート'!AC14="",IF('R6用計算シート'!B14=AT2,AT25*0.5,AT25),0))</f>
        <v/>
      </c>
      <c r="AJ14" s="58" t="str">
        <f>IF('R6用計算シート'!B14=AT1,"",IF('R6用計算シート'!AC14="",TRUNC('R6用計算シート'!#REF!*AT28),0))</f>
        <v/>
      </c>
      <c r="AK14" s="34"/>
      <c r="AL14" s="58" t="str">
        <f>IF('R6用計算シート'!B14=AT1,"",IF('R6用計算シート'!AC14="",TRUNC(S14*AT23),0))</f>
        <v/>
      </c>
      <c r="AM14" s="58" t="str">
        <f>IF('R6用計算シート'!B14=AT1,"",IF('R6用計算シート'!AC14="",IF('R6用計算シート'!B14=AT2,AT26*0.5,AT26),0))</f>
        <v/>
      </c>
      <c r="AN14" s="58" t="str">
        <f>IF('R6用計算シート'!B14=AT1,"",IF('R6用計算シート'!AC14="",TRUNC('R6用計算シート'!#REF!*AT29),0))</f>
        <v/>
      </c>
      <c r="AO14" s="34"/>
      <c r="AP14" s="58" t="str">
        <f>IF('R6用計算シート'!B14=AT4,IF('R6用計算シート'!AC14="",TRUNC(S14*AT24),0),"")</f>
        <v/>
      </c>
      <c r="AQ14" s="58" t="str">
        <f>IF('R6用計算シート'!B14=AT4,IF('R6用計算シート'!AC14="",AT27,0),"")</f>
        <v/>
      </c>
      <c r="AR14" s="58" t="str">
        <f>IF('R6用計算シート'!B14=AT4,IF('R6用計算シート'!AC14="",TRUNC('R6用計算シート'!#REF!*AT30),0),"")</f>
        <v/>
      </c>
      <c r="AS14" s="34"/>
      <c r="AT14" s="29" t="s">
        <v>17</v>
      </c>
      <c r="AU14" s="13"/>
      <c r="AV14" s="13"/>
      <c r="AW14" s="64">
        <v>1628000</v>
      </c>
      <c r="AX14" s="59">
        <v>2.4</v>
      </c>
      <c r="AY14" s="65">
        <v>100000</v>
      </c>
      <c r="AZ14" s="4"/>
    </row>
    <row r="15" spans="1:52" ht="18.899999999999999" customHeight="1">
      <c r="A15" s="163">
        <f t="shared" si="2"/>
        <v>0</v>
      </c>
      <c r="B15" s="164"/>
      <c r="C15" s="164"/>
      <c r="D15" s="164"/>
      <c r="E15" s="164"/>
      <c r="F15" s="165"/>
      <c r="G15" s="163">
        <f>IF('R6用計算シート'!B15=$AT$1,0,IF('R6用計算シート'!B15=$AT$5,IF('R6用計算シート'!O15&gt;=$AW$30,'R6用計算シート'!O15-$AW$30,IF('R6用計算シート'!O15&gt;=$AW$29,'R6用計算シート'!O15*$AX$29-$AY$29,IF('R6用計算シート'!O15&gt;=$AW$28,'R6用計算シート'!O15*$AX$28-$AY$28,IF('R6用計算シート'!O15&gt;=$AW$27,'R6用計算シート'!O15*$AX$27-$AY$27,IF('R6用計算シート'!O15&gt;=$AY$26,'R6用計算シート'!O15-$AY$26,0))))),IF('R6用計算シート'!O15&gt;=$AW$25,'R6用計算シート'!O15-$AY$25,IF('R6用計算シート'!O15&gt;=$AW$24,'R6用計算シート'!O15*$AX$24-$AY$24,IF('R6用計算シート'!O15&gt;=$AW$23,'R6用計算シート'!O15*$AX$23-$AY$23,IF('R6用計算シート'!O15&gt;=$AW$22,'R6用計算シート'!O15*$AX$22-$AY$22,IF('R6用計算シート'!O15&gt;=$AY$21,'R6用計算シート'!O15-$AY$21,0)))))))</f>
        <v>0</v>
      </c>
      <c r="H15" s="164"/>
      <c r="I15" s="164"/>
      <c r="J15" s="164"/>
      <c r="K15" s="164"/>
      <c r="L15" s="165"/>
      <c r="M15" s="163">
        <f>IF('R6用計算シート'!U15+A15+G15&lt;0,0,'R6用計算シート'!U15+A15+G15)</f>
        <v>0</v>
      </c>
      <c r="N15" s="164"/>
      <c r="O15" s="164"/>
      <c r="P15" s="164"/>
      <c r="Q15" s="164"/>
      <c r="R15" s="165"/>
      <c r="S15" s="163">
        <f t="shared" si="0"/>
        <v>0</v>
      </c>
      <c r="T15" s="164"/>
      <c r="U15" s="164"/>
      <c r="V15" s="164"/>
      <c r="W15" s="164"/>
      <c r="X15" s="165"/>
      <c r="Y15" s="19"/>
      <c r="Z15" s="58">
        <f>IF('R6用計算シート'!I15&gt;550000,1,0)</f>
        <v>0</v>
      </c>
      <c r="AA15" s="58">
        <f>IF('R6用計算シート'!B15=AT5,IF('R6用計算シート'!O15&gt;1250000,1,0),IF('R6用計算シート'!O15&gt;600000,1,0))</f>
        <v>0</v>
      </c>
      <c r="AB15" s="58">
        <f t="shared" si="3"/>
        <v>0</v>
      </c>
      <c r="AC15" s="58">
        <f>IF('R6用計算シート'!AC15&lt;&gt;"●",IF('R6用計算シート'!B15&lt;&gt;AT1,1,0),0)</f>
        <v>0</v>
      </c>
      <c r="AD15" s="58">
        <f>IF('R6用計算シート'!I15&gt;=$AW$18,'R6用計算シート'!I15-$AY$18,IF('R6用計算シート'!I15&gt;=$AW$17,'R6用計算シート'!I15*$AX$17-$AY$17, IF('R6用計算シート'!I15&gt;=$AW$16,TRUNC('R6用計算シート'!I15/4,-3)*$AX$16-$AY$16, IF('R6用計算シート'!I15&gt;=$AW$15,TRUNC('R6用計算シート'!I15/4,-3)*$AX$15-$AY$15, IF('R6用計算シート'!I15&gt;=$AW$14,TRUNC('R6用計算シート'!I15/4,-3)*$AX$14+$AY$14,IF('R6用計算シート'!I15&gt;=$AW$13,$AY$13,IF('R6用計算シート'!I15&gt;=$AW$12,$AY$12,IF('R6用計算シート'!I15&gt;=$AW$11,$AY$11,IF('R6用計算シート'!I15&gt;=$AW$10,$AY$10,IF('R6用計算シート'!I15&gt;=$AW$9,'R6用計算シート'!I15-$AY$9,IF('R6用計算シート'!I15&gt;=$AW$8,0,0)))))))))))</f>
        <v>0</v>
      </c>
      <c r="AE15" s="58">
        <f>IF('R6用計算シート'!AA15="●",AD15*0.3,AD15)</f>
        <v>0</v>
      </c>
      <c r="AF15" s="58">
        <f t="shared" si="1"/>
        <v>0</v>
      </c>
      <c r="AG15" s="58">
        <f>IF('R6用計算シート'!B15=AT5,IF(G15&gt;=150000,M15-150000,M15-G15),M15)</f>
        <v>0</v>
      </c>
      <c r="AH15" s="58" t="str">
        <f>IF('R6用計算シート'!B15=AT1,"",IF('R6用計算シート'!AC15="",TRUNC(S15*AT22),0))</f>
        <v/>
      </c>
      <c r="AI15" s="58" t="str">
        <f>IF('R6用計算シート'!B15=AT1,"",IF('R6用計算シート'!AC15="",IF('R6用計算シート'!B15=AT2,AT25*0.5,AT25),0))</f>
        <v/>
      </c>
      <c r="AJ15" s="58" t="str">
        <f>IF('R6用計算シート'!B15=AT1,"",IF('R6用計算シート'!AC15="",TRUNC('R6用計算シート'!#REF!*AT28),0))</f>
        <v/>
      </c>
      <c r="AK15" s="34"/>
      <c r="AL15" s="58" t="str">
        <f>IF('R6用計算シート'!B15=AT1,"",IF('R6用計算シート'!AC15="",TRUNC(S15*AT23),0))</f>
        <v/>
      </c>
      <c r="AM15" s="58" t="str">
        <f>IF('R6用計算シート'!B15=AT1,"",IF('R6用計算シート'!AC15="",IF('R6用計算シート'!B15=AT2,AT26*0.5,AT26),0))</f>
        <v/>
      </c>
      <c r="AN15" s="58" t="str">
        <f>IF('R6用計算シート'!B15=AT1,"",IF('R6用計算シート'!AC15="",TRUNC('R6用計算シート'!#REF!*AT29),0))</f>
        <v/>
      </c>
      <c r="AO15" s="34"/>
      <c r="AP15" s="58" t="str">
        <f>IF('R6用計算シート'!B15=AT4,IF('R6用計算シート'!AC15="",TRUNC(S15*AT24),0),"")</f>
        <v/>
      </c>
      <c r="AQ15" s="58" t="str">
        <f>IF('R6用計算シート'!B15=AT4,IF('R6用計算シート'!AC15="",AT27,0),"")</f>
        <v/>
      </c>
      <c r="AR15" s="58" t="str">
        <f>IF('R6用計算シート'!B15=AT4,IF('R6用計算シート'!AC15="",TRUNC('R6用計算シート'!#REF!*AT30),0),"")</f>
        <v/>
      </c>
      <c r="AS15" s="34"/>
      <c r="AT15" s="29" t="s">
        <v>19</v>
      </c>
      <c r="AU15" s="13"/>
      <c r="AV15" s="13"/>
      <c r="AW15" s="64">
        <v>1800000</v>
      </c>
      <c r="AX15" s="59">
        <v>2.8</v>
      </c>
      <c r="AY15" s="65">
        <v>80000</v>
      </c>
      <c r="AZ15" s="4"/>
    </row>
    <row r="16" spans="1:52" ht="18.899999999999999" customHeight="1">
      <c r="A16" s="163">
        <f t="shared" si="2"/>
        <v>0</v>
      </c>
      <c r="B16" s="164"/>
      <c r="C16" s="164"/>
      <c r="D16" s="164"/>
      <c r="E16" s="164"/>
      <c r="F16" s="165"/>
      <c r="G16" s="163">
        <f>IF('R6用計算シート'!B16=$AT$1,0,IF('R6用計算シート'!B16=$AT$5,IF('R6用計算シート'!O16&gt;=$AW$30,'R6用計算シート'!O16-$AW$30,IF('R6用計算シート'!O16&gt;=$AW$29,'R6用計算シート'!O16*$AX$29-$AY$29,IF('R6用計算シート'!O16&gt;=$AW$28,'R6用計算シート'!O16*$AX$28-$AY$28,IF('R6用計算シート'!O16&gt;=$AW$27,'R6用計算シート'!O16*$AX$27-$AY$27,IF('R6用計算シート'!O16&gt;=$AY$26,'R6用計算シート'!O16-$AY$26,0))))),IF('R6用計算シート'!O16&gt;=$AW$25,'R6用計算シート'!O16-$AY$25,IF('R6用計算シート'!O16&gt;=$AW$24,'R6用計算シート'!O16*$AX$24-$AY$24,IF('R6用計算シート'!O16&gt;=$AW$23,'R6用計算シート'!O16*$AX$23-$AY$23,IF('R6用計算シート'!O16&gt;=$AW$22,'R6用計算シート'!O16*$AX$22-$AY$22,IF('R6用計算シート'!O16&gt;=$AY$21,'R6用計算シート'!O16-$AY$21,0)))))))</f>
        <v>0</v>
      </c>
      <c r="H16" s="164"/>
      <c r="I16" s="164"/>
      <c r="J16" s="164"/>
      <c r="K16" s="164"/>
      <c r="L16" s="165"/>
      <c r="M16" s="163">
        <f>IF('R6用計算シート'!U16+A16+G16&lt;0,0,'R6用計算シート'!U16+A16+G16)</f>
        <v>0</v>
      </c>
      <c r="N16" s="164"/>
      <c r="O16" s="164"/>
      <c r="P16" s="164"/>
      <c r="Q16" s="164"/>
      <c r="R16" s="165"/>
      <c r="S16" s="163">
        <f t="shared" si="0"/>
        <v>0</v>
      </c>
      <c r="T16" s="164"/>
      <c r="U16" s="164"/>
      <c r="V16" s="164"/>
      <c r="W16" s="164"/>
      <c r="X16" s="165"/>
      <c r="Y16" s="19"/>
      <c r="Z16" s="58">
        <f>IF('R6用計算シート'!I16&gt;550000,1,0)</f>
        <v>0</v>
      </c>
      <c r="AA16" s="58">
        <f>IF('R6用計算シート'!B16=AT5,IF('R6用計算シート'!O16&gt;1250000,1,0),IF('R6用計算シート'!O16&gt;600000,1,0))</f>
        <v>0</v>
      </c>
      <c r="AB16" s="58">
        <f t="shared" si="3"/>
        <v>0</v>
      </c>
      <c r="AC16" s="58">
        <f>IF('R6用計算シート'!AC16&lt;&gt;"●",IF('R6用計算シート'!B16&lt;&gt;AT1,1,0),0)</f>
        <v>0</v>
      </c>
      <c r="AD16" s="58">
        <f>IF('R6用計算シート'!I16&gt;=$AW$18,'R6用計算シート'!I16-$AY$18,IF('R6用計算シート'!I16&gt;=$AW$17,'R6用計算シート'!I16*$AX$17-$AY$17, IF('R6用計算シート'!I16&gt;=$AW$16,TRUNC('R6用計算シート'!I16/4,-3)*$AX$16-$AY$16, IF('R6用計算シート'!I16&gt;=$AW$15,TRUNC('R6用計算シート'!I16/4,-3)*$AX$15-$AY$15, IF('R6用計算シート'!I16&gt;=$AW$14,TRUNC('R6用計算シート'!I16/4,-3)*$AX$14+$AY$14,IF('R6用計算シート'!I16&gt;=$AW$13,$AY$13,IF('R6用計算シート'!I16&gt;=$AW$12,$AY$12,IF('R6用計算シート'!I16&gt;=$AW$11,$AY$11,IF('R6用計算シート'!I16&gt;=$AW$10,$AY$10,IF('R6用計算シート'!I16&gt;=$AW$9,'R6用計算シート'!I16-$AY$9,IF('R6用計算シート'!I16&gt;=$AW$8,0,0)))))))))))</f>
        <v>0</v>
      </c>
      <c r="AE16" s="58">
        <f>IF('R6用計算シート'!AA16="●",AD16*0.3,AD16)</f>
        <v>0</v>
      </c>
      <c r="AF16" s="58">
        <f t="shared" si="1"/>
        <v>0</v>
      </c>
      <c r="AG16" s="58">
        <f>IF('R6用計算シート'!B16=AT5,IF(G16&gt;=150000,M16-150000,M16-G16),M16)</f>
        <v>0</v>
      </c>
      <c r="AH16" s="58" t="str">
        <f>IF('R6用計算シート'!B16=AT1,"",IF('R6用計算シート'!AC16="",TRUNC(S16*AT22),0))</f>
        <v/>
      </c>
      <c r="AI16" s="58" t="str">
        <f>IF('R6用計算シート'!B16=AT1,"",IF('R6用計算シート'!AC16="",IF('R6用計算シート'!B16=AT2,AT25*0.5,AT25),0))</f>
        <v/>
      </c>
      <c r="AJ16" s="58" t="str">
        <f>IF('R6用計算シート'!B16=AT1,"",IF('R6用計算シート'!AC16="",TRUNC('R6用計算シート'!#REF!*AT28),0))</f>
        <v/>
      </c>
      <c r="AK16" s="34"/>
      <c r="AL16" s="58" t="str">
        <f>IF('R6用計算シート'!B16=AT1,"",IF('R6用計算シート'!AC16="",TRUNC(S16*AT23),0))</f>
        <v/>
      </c>
      <c r="AM16" s="58" t="str">
        <f>IF('R6用計算シート'!B16=AT1,"",IF('R6用計算シート'!AC16="",IF('R6用計算シート'!B16=AT2,AT26*0.5,AT26),0))</f>
        <v/>
      </c>
      <c r="AN16" s="58" t="str">
        <f>IF('R6用計算シート'!B16=AT1,"",IF('R6用計算シート'!AC16="",TRUNC('R6用計算シート'!#REF!*AT29),0))</f>
        <v/>
      </c>
      <c r="AO16" s="34"/>
      <c r="AP16" s="58" t="str">
        <f>IF('R6用計算シート'!B16=AT4,IF('R6用計算シート'!AC16="",TRUNC(S16*AT24),0),"")</f>
        <v/>
      </c>
      <c r="AQ16" s="58" t="str">
        <f>IF('R6用計算シート'!B16=AT4,IF('R6用計算シート'!AC16="",AT27,0),"")</f>
        <v/>
      </c>
      <c r="AR16" s="58" t="str">
        <f>IF('R6用計算シート'!B16=AT4,IF('R6用計算シート'!AC16="",TRUNC('R6用計算シート'!#REF!*AT30),0),"")</f>
        <v/>
      </c>
      <c r="AS16" s="34"/>
      <c r="AT16" s="29" t="s">
        <v>21</v>
      </c>
      <c r="AU16" s="13"/>
      <c r="AV16" s="13"/>
      <c r="AW16" s="64">
        <v>3600000</v>
      </c>
      <c r="AX16" s="59">
        <v>3.2</v>
      </c>
      <c r="AY16" s="65">
        <v>440000</v>
      </c>
      <c r="AZ16" s="4"/>
    </row>
    <row r="17" spans="1:52" ht="18.899999999999999" customHeight="1">
      <c r="A17" s="149"/>
      <c r="B17" s="149"/>
      <c r="C17" s="149"/>
      <c r="D17" s="149"/>
      <c r="E17" s="149"/>
      <c r="F17" s="149"/>
      <c r="G17" s="151"/>
      <c r="H17" s="151"/>
      <c r="I17" s="151"/>
      <c r="J17" s="151"/>
      <c r="K17" s="151"/>
      <c r="L17" s="151"/>
      <c r="M17" s="3"/>
      <c r="N17" s="3"/>
      <c r="O17" s="3"/>
      <c r="P17" s="3"/>
      <c r="Q17" s="3"/>
      <c r="R17" s="3"/>
      <c r="S17" s="3"/>
      <c r="T17" s="3"/>
      <c r="U17" s="3"/>
      <c r="V17" s="3"/>
      <c r="W17" s="3"/>
      <c r="X17" s="3"/>
      <c r="Y17" s="3"/>
      <c r="Z17" s="12"/>
      <c r="AA17" s="12"/>
      <c r="AB17" s="12"/>
      <c r="AC17" s="12"/>
      <c r="AD17" s="12"/>
      <c r="AE17" s="12"/>
      <c r="AF17" s="54"/>
      <c r="AG17" s="54"/>
      <c r="AH17" s="54"/>
      <c r="AI17" s="54"/>
      <c r="AJ17" s="54"/>
      <c r="AK17" s="58">
        <f>IF(SUM(AI9:AI16)&gt;0,AT31,0)</f>
        <v>0</v>
      </c>
      <c r="AL17" s="54"/>
      <c r="AM17" s="14"/>
      <c r="AN17" s="14"/>
      <c r="AO17" s="58">
        <f>IF(SUM(AM9:AM16)&gt;0,AT32,0)</f>
        <v>0</v>
      </c>
      <c r="AP17" s="14"/>
      <c r="AQ17" s="14"/>
      <c r="AR17" s="14"/>
      <c r="AS17" s="58">
        <f>IF(SUM(AQ9:AQ16)&gt;0,AT33,0)</f>
        <v>0</v>
      </c>
      <c r="AT17" s="30" t="s">
        <v>22</v>
      </c>
      <c r="AU17" s="13"/>
      <c r="AV17" s="13"/>
      <c r="AW17" s="64">
        <v>6600000</v>
      </c>
      <c r="AX17" s="59">
        <v>0.9</v>
      </c>
      <c r="AY17" s="65">
        <v>1100000</v>
      </c>
      <c r="AZ17" s="4"/>
    </row>
    <row r="18" spans="1:52" ht="18.75" customHeight="1">
      <c r="A18" s="150"/>
      <c r="B18" s="150"/>
      <c r="C18" s="150"/>
      <c r="D18" s="150"/>
      <c r="E18" s="150"/>
      <c r="F18" s="150"/>
      <c r="G18" s="152"/>
      <c r="H18" s="152"/>
      <c r="I18" s="152"/>
      <c r="J18" s="152"/>
      <c r="K18" s="152"/>
      <c r="L18" s="152"/>
      <c r="M18" s="1"/>
      <c r="N18" s="1"/>
      <c r="O18" s="1"/>
      <c r="P18" s="1"/>
      <c r="Q18" s="1"/>
      <c r="R18" s="1"/>
      <c r="S18" s="1"/>
      <c r="T18" s="1"/>
      <c r="U18" s="1"/>
      <c r="V18" s="1"/>
      <c r="W18" s="1"/>
      <c r="X18" s="3"/>
      <c r="Y18" s="3"/>
      <c r="Z18" s="3"/>
      <c r="AA18" s="3"/>
      <c r="AB18" s="3"/>
      <c r="AC18" s="3"/>
      <c r="AD18" s="3"/>
      <c r="AE18" s="3"/>
      <c r="AF18" s="13"/>
      <c r="AG18" s="13"/>
      <c r="AH18" s="14"/>
      <c r="AI18" s="14"/>
      <c r="AJ18" s="14"/>
      <c r="AK18" s="14"/>
      <c r="AL18" s="14"/>
      <c r="AT18" s="31" t="s">
        <v>23</v>
      </c>
      <c r="AU18" s="13"/>
      <c r="AV18" s="13"/>
      <c r="AW18" s="66">
        <v>8500000</v>
      </c>
      <c r="AX18" s="67"/>
      <c r="AY18" s="68">
        <v>1950000</v>
      </c>
    </row>
    <row r="19" spans="1:52" ht="18.899999999999999" customHeight="1">
      <c r="E19" s="6"/>
      <c r="F19" s="6"/>
      <c r="G19" s="6"/>
      <c r="H19" s="6"/>
      <c r="I19" s="6"/>
      <c r="J19" s="6"/>
      <c r="K19" s="6"/>
      <c r="L19" s="6"/>
      <c r="M19" s="6"/>
      <c r="N19" s="6"/>
      <c r="O19" s="6"/>
      <c r="P19" s="6"/>
      <c r="Q19" s="6"/>
      <c r="R19" s="6"/>
      <c r="S19" s="6"/>
      <c r="T19" s="6"/>
      <c r="U19" s="6"/>
      <c r="V19" s="6"/>
      <c r="W19" s="6"/>
      <c r="X19" s="3"/>
      <c r="Y19" s="3"/>
      <c r="Z19" s="3"/>
      <c r="AA19" s="3"/>
      <c r="AB19" s="3"/>
      <c r="AC19" s="3"/>
      <c r="AD19" s="3"/>
      <c r="AE19" s="3"/>
      <c r="AF19" s="43"/>
      <c r="AG19" s="49"/>
      <c r="AH19" s="153" t="s">
        <v>68</v>
      </c>
      <c r="AI19" s="155" t="s">
        <v>67</v>
      </c>
      <c r="AJ19" s="156"/>
      <c r="AT19" s="13"/>
      <c r="AU19" s="13"/>
      <c r="AV19" s="13"/>
      <c r="AW19" s="13"/>
      <c r="AX19" s="13"/>
      <c r="AY19" s="13"/>
    </row>
    <row r="20" spans="1:52" ht="18.899999999999999" customHeight="1">
      <c r="E20" s="6"/>
      <c r="F20" s="6"/>
      <c r="G20" s="6"/>
      <c r="H20" s="6"/>
      <c r="I20" s="6"/>
      <c r="J20" s="6"/>
      <c r="K20" s="6"/>
      <c r="L20" s="6"/>
      <c r="M20" s="6"/>
      <c r="N20" s="6"/>
      <c r="O20" s="6"/>
      <c r="P20" s="6"/>
      <c r="Q20" s="6"/>
      <c r="R20" s="6"/>
      <c r="S20" s="6"/>
      <c r="T20" s="6"/>
      <c r="U20" s="6"/>
      <c r="V20" s="6"/>
      <c r="W20" s="6"/>
      <c r="X20" s="3"/>
      <c r="Y20" s="3"/>
      <c r="Z20" s="3"/>
      <c r="AA20" s="3"/>
      <c r="AB20" s="3"/>
      <c r="AC20" s="3"/>
      <c r="AD20" s="3"/>
      <c r="AE20" s="3"/>
      <c r="AF20" s="50"/>
      <c r="AG20" s="40"/>
      <c r="AH20" s="154"/>
      <c r="AI20" s="155"/>
      <c r="AJ20" s="157"/>
      <c r="AT20" s="13"/>
      <c r="AU20" s="13"/>
      <c r="AV20" s="13"/>
      <c r="AW20" s="27" t="s">
        <v>88</v>
      </c>
      <c r="AX20" s="13"/>
      <c r="AY20" s="13"/>
    </row>
    <row r="21" spans="1:52" ht="18.899999999999999" customHeight="1">
      <c r="E21" s="6"/>
      <c r="F21" s="6"/>
      <c r="G21" s="6"/>
      <c r="H21" s="6"/>
      <c r="I21" s="6"/>
      <c r="J21" s="6"/>
      <c r="K21" s="6"/>
      <c r="L21" s="6"/>
      <c r="M21" s="6"/>
      <c r="N21" s="6"/>
      <c r="O21" s="6"/>
      <c r="P21" s="6"/>
      <c r="Q21" s="6"/>
      <c r="R21" s="6"/>
      <c r="S21" s="6"/>
      <c r="T21" s="6"/>
      <c r="U21" s="6"/>
      <c r="V21" s="6"/>
      <c r="W21" s="6"/>
      <c r="X21" s="3"/>
      <c r="Y21" s="3"/>
      <c r="Z21" s="3"/>
      <c r="AA21" s="3"/>
      <c r="AB21" s="3"/>
      <c r="AC21" s="3"/>
      <c r="AD21" s="3"/>
      <c r="AE21" s="3"/>
      <c r="AF21" s="51"/>
      <c r="AG21" s="41"/>
      <c r="AH21" s="26">
        <f>SUM(AC9:AC16)</f>
        <v>0</v>
      </c>
      <c r="AI21" s="26">
        <f>IF(SUM(AB9:AB16)=0,1,SUM(AB9:AB16))</f>
        <v>1</v>
      </c>
      <c r="AJ21" s="158"/>
      <c r="AR21" s="28" t="s">
        <v>116</v>
      </c>
      <c r="AT21" s="13"/>
      <c r="AU21" s="13"/>
      <c r="AV21" s="148" t="s">
        <v>89</v>
      </c>
      <c r="AW21" s="69">
        <v>0</v>
      </c>
      <c r="AX21" s="62"/>
      <c r="AY21" s="70">
        <v>600000</v>
      </c>
    </row>
    <row r="22" spans="1:52" ht="18.899999999999999" customHeight="1">
      <c r="E22" s="6"/>
      <c r="F22" s="6"/>
      <c r="G22" s="6"/>
      <c r="H22" s="6"/>
      <c r="I22" s="6"/>
      <c r="J22" s="6"/>
      <c r="K22" s="6"/>
      <c r="L22" s="6"/>
      <c r="M22" s="6"/>
      <c r="N22" s="6"/>
      <c r="O22" s="6"/>
      <c r="P22" s="6"/>
      <c r="Q22" s="6"/>
      <c r="R22" s="6"/>
      <c r="S22" s="6"/>
      <c r="T22" s="6"/>
      <c r="U22" s="6"/>
      <c r="V22" s="6"/>
      <c r="W22" s="6"/>
      <c r="X22" s="3"/>
      <c r="Y22" s="3"/>
      <c r="Z22" s="3"/>
      <c r="AA22" s="3"/>
      <c r="AB22" s="3"/>
      <c r="AC22" s="3"/>
      <c r="AD22" s="3"/>
      <c r="AE22" s="3"/>
      <c r="AF22" s="159"/>
      <c r="AG22" s="160"/>
      <c r="AH22" s="86" t="s">
        <v>70</v>
      </c>
      <c r="AI22" s="86" t="s">
        <v>71</v>
      </c>
      <c r="AJ22" s="86" t="s">
        <v>72</v>
      </c>
      <c r="AR22" s="142" t="s">
        <v>59</v>
      </c>
      <c r="AS22" s="86" t="s">
        <v>33</v>
      </c>
      <c r="AT22" s="91">
        <v>6.7100000000000007E-2</v>
      </c>
      <c r="AU22" s="13"/>
      <c r="AV22" s="148"/>
      <c r="AW22" s="71">
        <v>1300000</v>
      </c>
      <c r="AX22" s="59">
        <v>0.75</v>
      </c>
      <c r="AY22" s="72">
        <v>275000</v>
      </c>
    </row>
    <row r="23" spans="1:52" ht="18.899999999999999" customHeight="1">
      <c r="E23" s="6"/>
      <c r="F23" s="6"/>
      <c r="G23" s="6"/>
      <c r="H23" s="6"/>
      <c r="I23" s="6"/>
      <c r="J23" s="6"/>
      <c r="K23" s="6"/>
      <c r="L23" s="6"/>
      <c r="M23" s="6"/>
      <c r="N23" s="6"/>
      <c r="O23" s="6"/>
      <c r="P23" s="6"/>
      <c r="Q23" s="6"/>
      <c r="R23" s="6"/>
      <c r="S23" s="6"/>
      <c r="T23" s="6"/>
      <c r="U23" s="6"/>
      <c r="V23" s="6"/>
      <c r="W23" s="6"/>
      <c r="X23" s="3"/>
      <c r="Y23" s="3"/>
      <c r="Z23" s="3"/>
      <c r="AA23" s="3"/>
      <c r="AB23" s="3"/>
      <c r="AC23" s="3"/>
      <c r="AD23" s="3"/>
      <c r="AE23" s="3"/>
      <c r="AF23" s="161" t="s">
        <v>75</v>
      </c>
      <c r="AG23" s="162"/>
      <c r="AH23" s="83">
        <f>IF(SUM(AI9:AI16)&gt;0,AT37+(100000*(AI21-1)),0)</f>
        <v>0</v>
      </c>
      <c r="AI23" s="83" t="b">
        <f>IF(SUM(AI9:AI16)&gt;0,AT37+AH21*AT38+(100000*(AI21-1)))</f>
        <v>0</v>
      </c>
      <c r="AJ23" s="83" t="b">
        <f>IF(SUM(AI9:AI16)&gt;0,AT37+AH21*AT39+(100000*(AI21-1)))</f>
        <v>0</v>
      </c>
      <c r="AR23" s="143"/>
      <c r="AS23" s="86" t="s">
        <v>34</v>
      </c>
      <c r="AT23" s="91">
        <v>2.7799999999999998E-2</v>
      </c>
      <c r="AU23" s="13"/>
      <c r="AV23" s="148"/>
      <c r="AW23" s="71">
        <v>4100000</v>
      </c>
      <c r="AX23" s="59">
        <v>0.85</v>
      </c>
      <c r="AY23" s="72">
        <v>685000</v>
      </c>
    </row>
    <row r="24" spans="1:52" ht="18.899999999999999" customHeight="1">
      <c r="E24" s="6"/>
      <c r="F24" s="6"/>
      <c r="G24" s="6"/>
      <c r="H24" s="6"/>
      <c r="I24" s="6"/>
      <c r="J24" s="6"/>
      <c r="K24" s="6"/>
      <c r="L24" s="6"/>
      <c r="M24" s="6"/>
      <c r="N24" s="6"/>
      <c r="O24" s="6"/>
      <c r="P24" s="6"/>
      <c r="Q24" s="6"/>
      <c r="R24" s="6"/>
      <c r="S24" s="6"/>
      <c r="T24" s="6"/>
      <c r="U24" s="6"/>
      <c r="V24" s="6"/>
      <c r="W24" s="6"/>
      <c r="X24" s="3"/>
      <c r="Y24" s="3"/>
      <c r="Z24" s="3"/>
      <c r="AA24" s="3"/>
      <c r="AB24" s="3"/>
      <c r="AC24" s="3"/>
      <c r="AD24" s="3"/>
      <c r="AE24" s="3"/>
      <c r="AF24" s="146" t="s">
        <v>73</v>
      </c>
      <c r="AG24" s="147"/>
      <c r="AH24" s="84" t="str">
        <f>IF(AH21&gt;0,IF(AH25&lt;=AH23,"７割",IF(AH25&lt;=AI23,"５割",IF(AH25&lt;=AJ23,"２割",""))),"")</f>
        <v/>
      </c>
      <c r="AI24" s="44"/>
      <c r="AJ24" s="45"/>
      <c r="AR24" s="144"/>
      <c r="AS24" s="86" t="s">
        <v>35</v>
      </c>
      <c r="AT24" s="91">
        <v>2.3800000000000002E-2</v>
      </c>
      <c r="AU24" s="13"/>
      <c r="AV24" s="148"/>
      <c r="AW24" s="71">
        <v>7700000</v>
      </c>
      <c r="AX24" s="59">
        <v>0.95</v>
      </c>
      <c r="AY24" s="72">
        <v>1455000</v>
      </c>
    </row>
    <row r="25" spans="1:52" ht="18.899999999999999" customHeight="1">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146" t="s">
        <v>74</v>
      </c>
      <c r="AG25" s="147"/>
      <c r="AH25" s="83">
        <f>SUM(AG9:AG16)</f>
        <v>0</v>
      </c>
      <c r="AI25" s="47"/>
      <c r="AJ25" s="46"/>
      <c r="AR25" s="142" t="s">
        <v>60</v>
      </c>
      <c r="AS25" s="86" t="s">
        <v>33</v>
      </c>
      <c r="AT25" s="92">
        <v>28840</v>
      </c>
      <c r="AU25" s="13"/>
      <c r="AV25" s="148"/>
      <c r="AW25" s="73">
        <v>10000000</v>
      </c>
      <c r="AX25" s="67"/>
      <c r="AY25" s="74">
        <v>1955000</v>
      </c>
    </row>
    <row r="26" spans="1:52" ht="18.899999999999999" customHeight="1">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146" t="s">
        <v>76</v>
      </c>
      <c r="AG26" s="147"/>
      <c r="AH26" s="26">
        <f>IF(AH24="",1,VLOOKUP(AH24,$AH$27:$AI$30,2,FALSE))</f>
        <v>1</v>
      </c>
      <c r="AI26" s="48"/>
      <c r="AJ26" s="46"/>
      <c r="AR26" s="143"/>
      <c r="AS26" s="86" t="s">
        <v>34</v>
      </c>
      <c r="AT26" s="92">
        <v>11730</v>
      </c>
      <c r="AU26" s="13"/>
      <c r="AV26" s="148" t="s">
        <v>90</v>
      </c>
      <c r="AW26" s="69">
        <v>0</v>
      </c>
      <c r="AX26" s="62"/>
      <c r="AY26" s="70">
        <v>1100000</v>
      </c>
    </row>
    <row r="27" spans="1:52" ht="18.899999999999999" customHeight="1">
      <c r="AB27" s="3"/>
      <c r="AC27" s="3"/>
      <c r="AD27" s="3"/>
      <c r="AE27" s="3"/>
      <c r="AF27" s="50"/>
      <c r="AG27" s="45"/>
      <c r="AH27" s="26" t="s">
        <v>30</v>
      </c>
      <c r="AI27" s="26">
        <v>0.3</v>
      </c>
      <c r="AJ27" s="52"/>
      <c r="AR27" s="144"/>
      <c r="AS27" s="86" t="s">
        <v>35</v>
      </c>
      <c r="AT27" s="92">
        <v>12200</v>
      </c>
      <c r="AU27" s="13"/>
      <c r="AV27" s="148"/>
      <c r="AW27" s="71">
        <v>3300000</v>
      </c>
      <c r="AX27" s="59">
        <v>0.75</v>
      </c>
      <c r="AY27" s="72">
        <v>275000</v>
      </c>
    </row>
    <row r="28" spans="1:52" ht="18.899999999999999" customHeight="1">
      <c r="AB28" s="3"/>
      <c r="AC28" s="3"/>
      <c r="AD28" s="3"/>
      <c r="AE28" s="3"/>
      <c r="AF28" s="50"/>
      <c r="AG28" s="46"/>
      <c r="AH28" s="26" t="s">
        <v>31</v>
      </c>
      <c r="AI28" s="26">
        <v>0.5</v>
      </c>
      <c r="AJ28" s="52"/>
      <c r="AR28" s="142" t="s">
        <v>61</v>
      </c>
      <c r="AS28" s="86" t="s">
        <v>33</v>
      </c>
      <c r="AT28" s="91">
        <v>0</v>
      </c>
      <c r="AU28" s="13"/>
      <c r="AV28" s="148"/>
      <c r="AW28" s="71">
        <v>4100000</v>
      </c>
      <c r="AX28" s="59">
        <v>0.85</v>
      </c>
      <c r="AY28" s="72">
        <v>685000</v>
      </c>
    </row>
    <row r="29" spans="1:52" ht="18.899999999999999" customHeight="1">
      <c r="AF29" s="51"/>
      <c r="AG29" s="53"/>
      <c r="AH29" s="26" t="s">
        <v>32</v>
      </c>
      <c r="AI29" s="26">
        <v>0.8</v>
      </c>
      <c r="AJ29" s="42"/>
      <c r="AR29" s="143"/>
      <c r="AS29" s="86" t="s">
        <v>34</v>
      </c>
      <c r="AT29" s="91">
        <v>0</v>
      </c>
      <c r="AU29" s="13"/>
      <c r="AV29" s="148"/>
      <c r="AW29" s="71">
        <v>7700000</v>
      </c>
      <c r="AX29" s="59">
        <v>0.95</v>
      </c>
      <c r="AY29" s="72">
        <v>1455000</v>
      </c>
    </row>
    <row r="30" spans="1:52" ht="18.899999999999999" customHeight="1">
      <c r="AR30" s="144"/>
      <c r="AS30" s="86" t="s">
        <v>35</v>
      </c>
      <c r="AT30" s="91">
        <v>0</v>
      </c>
      <c r="AU30" s="13"/>
      <c r="AV30" s="148"/>
      <c r="AW30" s="73">
        <v>10000000</v>
      </c>
      <c r="AX30" s="67"/>
      <c r="AY30" s="74">
        <v>1955000</v>
      </c>
    </row>
    <row r="31" spans="1:52" ht="18.899999999999999" customHeight="1">
      <c r="AR31" s="142" t="s">
        <v>37</v>
      </c>
      <c r="AS31" s="86" t="s">
        <v>33</v>
      </c>
      <c r="AT31" s="92">
        <v>18970</v>
      </c>
      <c r="AU31" s="13"/>
      <c r="AV31" s="13"/>
      <c r="AW31" s="14"/>
      <c r="AX31" s="14"/>
      <c r="AY31" s="14"/>
    </row>
    <row r="32" spans="1:52" ht="18.899999999999999" customHeight="1">
      <c r="AR32" s="143"/>
      <c r="AS32" s="86" t="s">
        <v>34</v>
      </c>
      <c r="AT32" s="92">
        <v>7710</v>
      </c>
      <c r="AU32" s="13"/>
      <c r="AV32" s="13"/>
      <c r="AW32" s="28" t="s">
        <v>91</v>
      </c>
      <c r="AX32" s="14"/>
      <c r="AY32" s="14"/>
    </row>
    <row r="33" spans="44:51" ht="18.899999999999999" customHeight="1">
      <c r="AR33" s="144"/>
      <c r="AS33" s="86" t="s">
        <v>35</v>
      </c>
      <c r="AT33" s="92">
        <v>5990</v>
      </c>
      <c r="AU33" s="13"/>
      <c r="AV33" s="13"/>
      <c r="AW33" s="75">
        <v>0</v>
      </c>
      <c r="AX33" s="76"/>
      <c r="AY33" s="77">
        <v>430000</v>
      </c>
    </row>
    <row r="34" spans="44:51" ht="18.899999999999999" customHeight="1">
      <c r="AR34" s="142" t="s">
        <v>36</v>
      </c>
      <c r="AS34" s="86" t="s">
        <v>33</v>
      </c>
      <c r="AT34" s="93">
        <v>660000</v>
      </c>
      <c r="AU34" s="13"/>
      <c r="AV34" s="13"/>
      <c r="AW34" s="78">
        <v>24000001</v>
      </c>
      <c r="AX34" s="60"/>
      <c r="AY34" s="79">
        <v>290000</v>
      </c>
    </row>
    <row r="35" spans="44:51" ht="18.899999999999999" customHeight="1">
      <c r="AR35" s="143"/>
      <c r="AS35" s="86" t="s">
        <v>34</v>
      </c>
      <c r="AT35" s="93">
        <v>260000</v>
      </c>
      <c r="AU35" s="13"/>
      <c r="AV35" s="13"/>
      <c r="AW35" s="78">
        <v>24500001</v>
      </c>
      <c r="AX35" s="60"/>
      <c r="AY35" s="79">
        <v>150000</v>
      </c>
    </row>
    <row r="36" spans="44:51" ht="18.899999999999999" customHeight="1">
      <c r="AR36" s="144"/>
      <c r="AS36" s="86" t="s">
        <v>35</v>
      </c>
      <c r="AT36" s="83">
        <v>170000</v>
      </c>
      <c r="AU36" s="13"/>
      <c r="AV36" s="13"/>
      <c r="AW36" s="80">
        <v>25000001</v>
      </c>
      <c r="AX36" s="81"/>
      <c r="AY36" s="82">
        <v>0</v>
      </c>
    </row>
    <row r="37" spans="44:51" ht="18.899999999999999" customHeight="1">
      <c r="AR37" s="145" t="s">
        <v>77</v>
      </c>
      <c r="AS37" s="86" t="s">
        <v>78</v>
      </c>
      <c r="AT37" s="83">
        <v>430000</v>
      </c>
      <c r="AU37" s="13"/>
      <c r="AV37" s="13"/>
      <c r="AW37" s="13"/>
      <c r="AX37" s="13"/>
      <c r="AY37" s="13"/>
    </row>
    <row r="38" spans="44:51" ht="18.899999999999999" customHeight="1">
      <c r="AR38" s="145"/>
      <c r="AS38" s="86" t="s">
        <v>79</v>
      </c>
      <c r="AT38" s="92">
        <v>305000</v>
      </c>
      <c r="AU38" s="13"/>
      <c r="AV38" s="13"/>
    </row>
    <row r="39" spans="44:51" ht="18.899999999999999" customHeight="1">
      <c r="AR39" s="145"/>
      <c r="AS39" s="86" t="s">
        <v>80</v>
      </c>
      <c r="AT39" s="92">
        <v>560000</v>
      </c>
      <c r="AU39" s="13"/>
      <c r="AV39" s="13"/>
    </row>
  </sheetData>
  <sheetProtection sheet="1" selectLockedCells="1"/>
  <mergeCells count="59">
    <mergeCell ref="A8:F8"/>
    <mergeCell ref="G8:L8"/>
    <mergeCell ref="M8:R8"/>
    <mergeCell ref="S8:X8"/>
    <mergeCell ref="AH6:AS6"/>
    <mergeCell ref="Z7:AC7"/>
    <mergeCell ref="AH7:AK7"/>
    <mergeCell ref="AL7:AO7"/>
    <mergeCell ref="AP7:AS7"/>
    <mergeCell ref="A9:F9"/>
    <mergeCell ref="G9:L9"/>
    <mergeCell ref="M9:R9"/>
    <mergeCell ref="S9:X9"/>
    <mergeCell ref="A10:F10"/>
    <mergeCell ref="G10:L10"/>
    <mergeCell ref="M10:R10"/>
    <mergeCell ref="S10:X10"/>
    <mergeCell ref="A11:F11"/>
    <mergeCell ref="G11:L11"/>
    <mergeCell ref="M11:R11"/>
    <mergeCell ref="S11:X11"/>
    <mergeCell ref="A12:F12"/>
    <mergeCell ref="G12:L12"/>
    <mergeCell ref="M12:R12"/>
    <mergeCell ref="S12:X12"/>
    <mergeCell ref="A13:F13"/>
    <mergeCell ref="G13:L13"/>
    <mergeCell ref="M13:R13"/>
    <mergeCell ref="S13:X13"/>
    <mergeCell ref="A14:F14"/>
    <mergeCell ref="G14:L14"/>
    <mergeCell ref="M14:R14"/>
    <mergeCell ref="S14:X14"/>
    <mergeCell ref="A15:F15"/>
    <mergeCell ref="G15:L15"/>
    <mergeCell ref="M15:R15"/>
    <mergeCell ref="S15:X15"/>
    <mergeCell ref="A16:F16"/>
    <mergeCell ref="G16:L16"/>
    <mergeCell ref="M16:R16"/>
    <mergeCell ref="S16:X16"/>
    <mergeCell ref="AV26:AV30"/>
    <mergeCell ref="AR28:AR30"/>
    <mergeCell ref="AR31:AR33"/>
    <mergeCell ref="A17:F18"/>
    <mergeCell ref="G17:L18"/>
    <mergeCell ref="AH19:AH20"/>
    <mergeCell ref="AI19:AI20"/>
    <mergeCell ref="AJ19:AJ21"/>
    <mergeCell ref="AV21:AV25"/>
    <mergeCell ref="AF22:AG22"/>
    <mergeCell ref="AR22:AR24"/>
    <mergeCell ref="AF23:AG23"/>
    <mergeCell ref="AF24:AG24"/>
    <mergeCell ref="AR34:AR36"/>
    <mergeCell ref="AR37:AR39"/>
    <mergeCell ref="AF25:AG25"/>
    <mergeCell ref="AR25:AR27"/>
    <mergeCell ref="AF26:AG26"/>
  </mergeCells>
  <phoneticPr fontId="2"/>
  <dataValidations count="2">
    <dataValidation type="whole" allowBlank="1" showInputMessage="1" showErrorMessage="1" error="整数を入力してください。_x000a_マイナスの場合は、0を入力してください。" sqref="E19:W24" xr:uid="{00000000-0002-0000-0200-000000000000}">
      <formula1>0</formula1>
      <formula2>99999999</formula2>
    </dataValidation>
    <dataValidation allowBlank="1" showInputMessage="1" showErrorMessage="1" error="整数を入力してください。_x000a_マイナスの場合は、0を入力してください。" sqref="A9:Y16" xr:uid="{00000000-0002-0000-0200-000001000000}"/>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入力・印刷用</vt:lpstr>
      <vt:lpstr>R6用計算シート</vt:lpstr>
      <vt:lpstr>R7内部計算用</vt:lpstr>
      <vt:lpstr>'R6用計算シート'!Print_Area</vt:lpstr>
      <vt:lpstr>入力・印刷用!Print_Area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SAI41301</dc:creator>
  <cp:lastModifiedBy>北山 玲子</cp:lastModifiedBy>
  <cp:lastPrinted>2025-05-20T05:38:05Z</cp:lastPrinted>
  <dcterms:created xsi:type="dcterms:W3CDTF">2021-01-28T12:20:03Z</dcterms:created>
  <dcterms:modified xsi:type="dcterms:W3CDTF">2025-06-25T00:03:39Z</dcterms:modified>
</cp:coreProperties>
</file>