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\\Sjcoels406\100012$\課税課\国保税係\582国保 税率表・試算表（HP掲載の試算シートもここ！）\"/>
    </mc:Choice>
  </mc:AlternateContent>
  <xr:revisionPtr revIDLastSave="0" documentId="13_ncr:1_{DD2E5B73-BA1B-4F12-BFEA-AC70046C4CC7}" xr6:coauthVersionLast="47" xr6:coauthVersionMax="47" xr10:uidLastSave="{00000000-0000-0000-0000-000000000000}"/>
  <workbookProtection workbookAlgorithmName="SHA-512" workbookHashValue="huK6C6PUvGO1mYbXMl/d+PXHQuFQJfDCD7/5sZ3B1OzwptlfMLYmyBG4RAoKjGK0uIwU3VN0exQ5d6nE6czpcw==" workbookSaltValue="2CZ5DPHGZF2JiT3br33DGw==" workbookSpinCount="100000" lockStructure="1"/>
  <bookViews>
    <workbookView xWindow="-108" yWindow="-108" windowWidth="23256" windowHeight="12456" tabRatio="578" xr2:uid="{00000000-000D-0000-FFFF-FFFF00000000}"/>
  </bookViews>
  <sheets>
    <sheet name="入力・印刷用" sheetId="1" r:id="rId1"/>
    <sheet name="R6内部計算用" sheetId="3" state="hidden" r:id="rId2"/>
  </sheets>
  <definedNames>
    <definedName name="_xlnm.Print_Area" localSheetId="0">入力・印刷用!$A$1:$AH$48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6" i="3" l="1"/>
  <c r="AP16" i="3"/>
  <c r="AN16" i="3"/>
  <c r="AM16" i="3"/>
  <c r="AL16" i="3"/>
  <c r="AJ16" i="3"/>
  <c r="AI16" i="3"/>
  <c r="AH16" i="3"/>
  <c r="AD16" i="3"/>
  <c r="AE16" i="3" s="1"/>
  <c r="AC16" i="3"/>
  <c r="AA16" i="3"/>
  <c r="Z16" i="3"/>
  <c r="G16" i="3"/>
  <c r="AQ15" i="3"/>
  <c r="AP15" i="3"/>
  <c r="AN15" i="3"/>
  <c r="AM15" i="3"/>
  <c r="AL15" i="3"/>
  <c r="AJ15" i="3"/>
  <c r="AI15" i="3"/>
  <c r="AH15" i="3"/>
  <c r="AD15" i="3"/>
  <c r="AE15" i="3" s="1"/>
  <c r="AC15" i="3"/>
  <c r="AA15" i="3"/>
  <c r="Z15" i="3"/>
  <c r="G15" i="3"/>
  <c r="AQ14" i="3"/>
  <c r="AP14" i="3"/>
  <c r="AN14" i="3"/>
  <c r="AM14" i="3"/>
  <c r="AL14" i="3"/>
  <c r="AJ14" i="3"/>
  <c r="AI14" i="3"/>
  <c r="AH14" i="3"/>
  <c r="AD14" i="3"/>
  <c r="AE14" i="3" s="1"/>
  <c r="AC14" i="3"/>
  <c r="AA14" i="3"/>
  <c r="Z14" i="3"/>
  <c r="G14" i="3"/>
  <c r="AQ13" i="3"/>
  <c r="AP13" i="3"/>
  <c r="AN13" i="3"/>
  <c r="AM13" i="3"/>
  <c r="AL13" i="3"/>
  <c r="AJ13" i="3"/>
  <c r="AI13" i="3"/>
  <c r="AH13" i="3"/>
  <c r="AD13" i="3"/>
  <c r="AE13" i="3" s="1"/>
  <c r="AC13" i="3"/>
  <c r="AA13" i="3"/>
  <c r="Z13" i="3"/>
  <c r="G13" i="3"/>
  <c r="AQ12" i="3"/>
  <c r="AP12" i="3"/>
  <c r="AN12" i="3"/>
  <c r="AM12" i="3"/>
  <c r="AL12" i="3"/>
  <c r="AJ12" i="3"/>
  <c r="AI12" i="3"/>
  <c r="AH12" i="3"/>
  <c r="AD12" i="3"/>
  <c r="AE12" i="3" s="1"/>
  <c r="AC12" i="3"/>
  <c r="AA12" i="3"/>
  <c r="Z12" i="3"/>
  <c r="G12" i="3"/>
  <c r="AQ11" i="3"/>
  <c r="AP11" i="3"/>
  <c r="AM11" i="3"/>
  <c r="AJ11" i="3"/>
  <c r="AI11" i="3"/>
  <c r="AD11" i="3"/>
  <c r="AE11" i="3" s="1"/>
  <c r="AC11" i="3"/>
  <c r="AA11" i="3"/>
  <c r="Z11" i="3"/>
  <c r="G11" i="3"/>
  <c r="AQ10" i="3"/>
  <c r="AM10" i="3"/>
  <c r="AI10" i="3"/>
  <c r="AD10" i="3"/>
  <c r="AE10" i="3" s="1"/>
  <c r="AC10" i="3"/>
  <c r="AA10" i="3"/>
  <c r="Z10" i="3"/>
  <c r="G10" i="3"/>
  <c r="AQ9" i="3"/>
  <c r="AM9" i="3"/>
  <c r="AI9" i="3"/>
  <c r="AD9" i="3"/>
  <c r="AE9" i="3" s="1"/>
  <c r="AC9" i="3"/>
  <c r="AA9" i="3"/>
  <c r="Z9" i="3"/>
  <c r="G9" i="3"/>
  <c r="B34" i="1" l="1"/>
  <c r="AF12" i="3" l="1"/>
  <c r="A12" i="3" s="1"/>
  <c r="M12" i="3" s="1"/>
  <c r="AG12" i="3" s="1"/>
  <c r="AF11" i="3"/>
  <c r="A11" i="3" s="1"/>
  <c r="M11" i="3" s="1"/>
  <c r="AG11" i="3" s="1"/>
  <c r="AF15" i="3"/>
  <c r="A15" i="3" s="1"/>
  <c r="M15" i="3" s="1"/>
  <c r="AG15" i="3" s="1"/>
  <c r="AF14" i="3"/>
  <c r="A14" i="3" s="1"/>
  <c r="M14" i="3" s="1"/>
  <c r="AG14" i="3" s="1"/>
  <c r="AF13" i="3"/>
  <c r="A13" i="3" s="1"/>
  <c r="M13" i="3" s="1"/>
  <c r="AG13" i="3" s="1"/>
  <c r="AB16" i="3"/>
  <c r="S11" i="3" l="1"/>
  <c r="S13" i="3"/>
  <c r="S12" i="3"/>
  <c r="AB11" i="3"/>
  <c r="AB15" i="3"/>
  <c r="S15" i="3"/>
  <c r="AB13" i="3"/>
  <c r="AB14" i="3"/>
  <c r="AF16" i="3"/>
  <c r="A16" i="3" s="1"/>
  <c r="M16" i="3" s="1"/>
  <c r="AG16" i="3" s="1"/>
  <c r="AB12" i="3"/>
  <c r="AF9" i="3"/>
  <c r="A9" i="3" s="1"/>
  <c r="AO17" i="3"/>
  <c r="AF10" i="3"/>
  <c r="A10" i="3" s="1"/>
  <c r="M10" i="3" s="1"/>
  <c r="AG10" i="3" s="1"/>
  <c r="AB10" i="3"/>
  <c r="AH21" i="3"/>
  <c r="AB9" i="3"/>
  <c r="AS17" i="3"/>
  <c r="AK17" i="3"/>
  <c r="AL11" i="3" l="1"/>
  <c r="AH11" i="3"/>
  <c r="M9" i="3"/>
  <c r="AG9" i="3" s="1"/>
  <c r="S14" i="3"/>
  <c r="S16" i="3"/>
  <c r="S10" i="3"/>
  <c r="AI21" i="3"/>
  <c r="AJ23" i="3" s="1"/>
  <c r="AH10" i="3" l="1"/>
  <c r="AL10" i="3"/>
  <c r="AP10" i="3"/>
  <c r="S9" i="3"/>
  <c r="AP9" i="3" s="1"/>
  <c r="AH25" i="3"/>
  <c r="AH23" i="3"/>
  <c r="AI23" i="3"/>
  <c r="V26" i="1" l="1"/>
  <c r="AL9" i="3"/>
  <c r="Q26" i="1" s="1"/>
  <c r="AH9" i="3"/>
  <c r="L26" i="1" s="1"/>
  <c r="AH24" i="3"/>
  <c r="AH26" i="3" l="1"/>
  <c r="R21" i="1"/>
  <c r="L27" i="1" l="1"/>
  <c r="V27" i="1"/>
  <c r="Q27" i="1"/>
  <c r="L28" i="1"/>
  <c r="Q28" i="1"/>
  <c r="V28" i="1"/>
  <c r="Q29" i="1" l="1"/>
  <c r="V29" i="1"/>
  <c r="L29" i="1"/>
  <c r="L30" i="1" l="1"/>
  <c r="L31" i="1" s="1"/>
  <c r="L32" i="1" s="1"/>
  <c r="Q30" i="1"/>
  <c r="Q31" i="1" s="1"/>
  <c r="Q32" i="1" s="1"/>
  <c r="V30" i="1"/>
  <c r="V31" i="1" s="1"/>
  <c r="V32" i="1" s="1"/>
  <c r="R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SAI40205</author>
  </authors>
  <commentList>
    <comment ref="U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分離所得でマイナスがある場合、計算上0円とみなすため、マイナス分の入力はしないこと。</t>
        </r>
      </text>
    </comment>
    <comment ref="AA8" authorId="0" shapeId="0" xr:uid="{00000000-0006-0000-0000-000002000000}">
      <text>
        <r>
          <rPr>
            <sz val="10"/>
            <color indexed="81"/>
            <rFont val="MS P ゴシック"/>
            <family val="3"/>
            <charset val="128"/>
          </rPr>
          <t>非自発的失業軽減の適用者は「●」を選択。</t>
        </r>
      </text>
    </comment>
    <comment ref="AC8" authorId="0" shapeId="0" xr:uid="{00000000-0006-0000-0000-000003000000}">
      <text>
        <r>
          <rPr>
            <sz val="12"/>
            <color indexed="81"/>
            <rFont val="MS P ゴシック"/>
            <family val="3"/>
            <charset val="128"/>
          </rPr>
          <t>「擬主」または「世帯の納税義務発生日後、同月中に世帯分離・国保脱退した者」がいる場合に「●」を選択。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SAI40205</author>
  </authors>
  <commentList>
    <comment ref="A8" authorId="0" shapeId="0" xr:uid="{00000000-0006-0000-0200-000001000000}">
      <text>
        <r>
          <rPr>
            <sz val="10"/>
            <color indexed="81"/>
            <rFont val="MS P ゴシック"/>
            <family val="3"/>
            <charset val="128"/>
          </rPr>
          <t>給与所得調整控除第2項と非自発的失業軽減の両方が適用される場合、先に非自発的失業軽減を適用してから調整控除を適用します。</t>
        </r>
      </text>
    </comment>
    <comment ref="G8" authorId="0" shapeId="0" xr:uid="{00000000-0006-0000-0200-000002000000}">
      <text>
        <r>
          <rPr>
            <sz val="10"/>
            <color indexed="81"/>
            <rFont val="MS P ゴシック"/>
            <family val="3"/>
            <charset val="128"/>
          </rPr>
          <t>「公的年金等所得以外の所得に係る合計所得」が1000万円以上の場合は、正しい年金所得が計算できません。</t>
        </r>
      </text>
    </comment>
  </commentList>
</comments>
</file>

<file path=xl/sharedStrings.xml><?xml version="1.0" encoding="utf-8"?>
<sst xmlns="http://schemas.openxmlformats.org/spreadsheetml/2006/main" count="151" uniqueCount="102">
  <si>
    <t>１．加入期間を選択してください。</t>
    <rPh sb="2" eb="4">
      <t>カニュウ</t>
    </rPh>
    <rPh sb="4" eb="6">
      <t>キカン</t>
    </rPh>
    <rPh sb="7" eb="9">
      <t>センタク</t>
    </rPh>
    <phoneticPr fontId="2"/>
  </si>
  <si>
    <t>40歳～64歳</t>
    <rPh sb="2" eb="3">
      <t>サイ</t>
    </rPh>
    <rPh sb="6" eb="7">
      <t>サイ</t>
    </rPh>
    <phoneticPr fontId="2"/>
  </si>
  <si>
    <t>1カ月</t>
    <rPh sb="2" eb="3">
      <t>ゲツ</t>
    </rPh>
    <phoneticPr fontId="2"/>
  </si>
  <si>
    <t>65歳～74歳</t>
    <rPh sb="2" eb="3">
      <t>サイ</t>
    </rPh>
    <rPh sb="6" eb="7">
      <t>サイ</t>
    </rPh>
    <phoneticPr fontId="2"/>
  </si>
  <si>
    <t>年齢区分</t>
    <rPh sb="0" eb="2">
      <t>ネンレイ</t>
    </rPh>
    <rPh sb="2" eb="4">
      <t>クブン</t>
    </rPh>
    <phoneticPr fontId="2"/>
  </si>
  <si>
    <t>2カ月</t>
    <rPh sb="2" eb="3">
      <t>ゲツ</t>
    </rPh>
    <phoneticPr fontId="2"/>
  </si>
  <si>
    <t>①</t>
    <phoneticPr fontId="2"/>
  </si>
  <si>
    <t>3カ月</t>
    <rPh sb="2" eb="3">
      <t>ゲツ</t>
    </rPh>
    <phoneticPr fontId="2"/>
  </si>
  <si>
    <t>②</t>
    <phoneticPr fontId="2"/>
  </si>
  <si>
    <t>4カ月</t>
    <rPh sb="2" eb="3">
      <t>ゲツ</t>
    </rPh>
    <phoneticPr fontId="2"/>
  </si>
  <si>
    <t>③</t>
    <phoneticPr fontId="2"/>
  </si>
  <si>
    <t>5カ月</t>
    <rPh sb="2" eb="3">
      <t>ゲツ</t>
    </rPh>
    <phoneticPr fontId="2"/>
  </si>
  <si>
    <t>④</t>
    <phoneticPr fontId="2"/>
  </si>
  <si>
    <t>6カ月</t>
    <rPh sb="2" eb="3">
      <t>ゲツ</t>
    </rPh>
    <phoneticPr fontId="2"/>
  </si>
  <si>
    <t>⑤</t>
    <phoneticPr fontId="2"/>
  </si>
  <si>
    <t>7カ月</t>
    <rPh sb="2" eb="3">
      <t>ゲツ</t>
    </rPh>
    <phoneticPr fontId="2"/>
  </si>
  <si>
    <t>⑥</t>
    <phoneticPr fontId="2"/>
  </si>
  <si>
    <t>8カ月</t>
    <rPh sb="2" eb="3">
      <t>ゲツ</t>
    </rPh>
    <phoneticPr fontId="2"/>
  </si>
  <si>
    <t>⑦</t>
    <phoneticPr fontId="2"/>
  </si>
  <si>
    <t>9カ月</t>
    <rPh sb="2" eb="3">
      <t>ゲツ</t>
    </rPh>
    <phoneticPr fontId="2"/>
  </si>
  <si>
    <t>⑧</t>
    <phoneticPr fontId="2"/>
  </si>
  <si>
    <t>10カ月</t>
    <rPh sb="3" eb="4">
      <t>ゲツ</t>
    </rPh>
    <phoneticPr fontId="2"/>
  </si>
  <si>
    <t>11カ月</t>
    <rPh sb="3" eb="4">
      <t>ゲツ</t>
    </rPh>
    <phoneticPr fontId="2"/>
  </si>
  <si>
    <t>12カ月</t>
    <rPh sb="3" eb="4">
      <t>ゲツ</t>
    </rPh>
    <phoneticPr fontId="2"/>
  </si>
  <si>
    <t>円</t>
    <rPh sb="0" eb="1">
      <t>エン</t>
    </rPh>
    <phoneticPr fontId="2"/>
  </si>
  <si>
    <t>区分</t>
    <rPh sb="0" eb="2">
      <t>クブン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</si>
  <si>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</si>
  <si>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</si>
  <si>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</si>
  <si>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①所得割額</t>
    <rPh sb="1" eb="3">
      <t>ショトク</t>
    </rPh>
    <rPh sb="3" eb="4">
      <t>ワリ</t>
    </rPh>
    <rPh sb="4" eb="5">
      <t>ガク</t>
    </rPh>
    <phoneticPr fontId="2"/>
  </si>
  <si>
    <t>７割</t>
    <rPh sb="1" eb="2">
      <t>ワリ</t>
    </rPh>
    <phoneticPr fontId="2"/>
  </si>
  <si>
    <t>５割</t>
    <rPh sb="1" eb="2">
      <t>ワリ</t>
    </rPh>
    <phoneticPr fontId="2"/>
  </si>
  <si>
    <t>２割</t>
    <rPh sb="1" eb="2">
      <t>ワリ</t>
    </rPh>
    <phoneticPr fontId="2"/>
  </si>
  <si>
    <t>医療</t>
    <rPh sb="0" eb="2">
      <t>イリョウ</t>
    </rPh>
    <phoneticPr fontId="2"/>
  </si>
  <si>
    <t>支援</t>
    <rPh sb="0" eb="2">
      <t>シエン</t>
    </rPh>
    <phoneticPr fontId="2"/>
  </si>
  <si>
    <t>介護</t>
    <rPh sb="0" eb="2">
      <t>カイゴ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</si>
  <si>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</si>
  <si>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平等割</t>
    <rPh sb="0" eb="2">
      <t>ビョウドウ</t>
    </rPh>
    <rPh sb="2" eb="3">
      <t>ワリ</t>
    </rPh>
    <phoneticPr fontId="2"/>
  </si>
  <si>
    <t>合計所得</t>
    <rPh sb="0" eb="2">
      <t>ゴウケイ</t>
    </rPh>
    <rPh sb="2" eb="4">
      <t>ショトク</t>
    </rPh>
    <phoneticPr fontId="2"/>
  </si>
  <si>
    <t>給与収入</t>
    <rPh sb="0" eb="2">
      <t>キュウヨ</t>
    </rPh>
    <rPh sb="2" eb="4">
      <t>シュウニュウ</t>
    </rPh>
    <phoneticPr fontId="2"/>
  </si>
  <si>
    <t>年金収入</t>
    <rPh sb="0" eb="2">
      <t>ネンキン</t>
    </rPh>
    <rPh sb="2" eb="4">
      <t>シュウニュウ</t>
    </rPh>
    <phoneticPr fontId="2"/>
  </si>
  <si>
    <t>その他の所得</t>
    <rPh sb="2" eb="3">
      <t>タ</t>
    </rPh>
    <rPh sb="4" eb="6">
      <t>ショトク</t>
    </rPh>
    <phoneticPr fontId="2"/>
  </si>
  <si>
    <t>年金所得</t>
    <rPh sb="0" eb="2">
      <t>ネンキン</t>
    </rPh>
    <rPh sb="2" eb="4">
      <t>ショトク</t>
    </rPh>
    <phoneticPr fontId="2"/>
  </si>
  <si>
    <t>２．加入者の年齢区分を選択し、各収入金額・所得金額を入力してください。</t>
    <rPh sb="2" eb="4">
      <t>カニュウ</t>
    </rPh>
    <rPh sb="4" eb="5">
      <t>シャ</t>
    </rPh>
    <rPh sb="6" eb="8">
      <t>ネンレイ</t>
    </rPh>
    <rPh sb="8" eb="10">
      <t>クブン</t>
    </rPh>
    <rPh sb="11" eb="13">
      <t>センタク</t>
    </rPh>
    <rPh sb="15" eb="16">
      <t>カク</t>
    </rPh>
    <rPh sb="16" eb="18">
      <t>シュウニュウ</t>
    </rPh>
    <rPh sb="18" eb="19">
      <t>キン</t>
    </rPh>
    <rPh sb="19" eb="20">
      <t>ガク</t>
    </rPh>
    <rPh sb="21" eb="23">
      <t>ショトク</t>
    </rPh>
    <rPh sb="23" eb="25">
      <t>キンガク</t>
    </rPh>
    <rPh sb="25" eb="26">
      <t>ゼイガク</t>
    </rPh>
    <rPh sb="26" eb="28">
      <t>ニュウリョク</t>
    </rPh>
    <phoneticPr fontId="2"/>
  </si>
  <si>
    <t>非自発</t>
    <rPh sb="0" eb="1">
      <t>ヒ</t>
    </rPh>
    <rPh sb="1" eb="3">
      <t>ジハツ</t>
    </rPh>
    <phoneticPr fontId="2"/>
  </si>
  <si>
    <t>擬主</t>
    <rPh sb="0" eb="1">
      <t>ギ</t>
    </rPh>
    <rPh sb="1" eb="2">
      <t>ヌシ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</si>
  <si>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</si>
  <si>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この試算表は、現時点での概算金額ですので、実際に課税される税額とは異なる場合があります。</t>
    <rPh sb="7" eb="10">
      <t>ゲンジテン</t>
    </rPh>
    <rPh sb="14" eb="15">
      <t>キン</t>
    </rPh>
    <rPh sb="21" eb="23">
      <t>ジッサイ</t>
    </rPh>
    <rPh sb="24" eb="26">
      <t>カゼイ</t>
    </rPh>
    <rPh sb="29" eb="31">
      <t>ゼイガク</t>
    </rPh>
    <rPh sb="33" eb="34">
      <t>コト</t>
    </rPh>
    <rPh sb="36" eb="38">
      <t>バアイ</t>
    </rPh>
    <phoneticPr fontId="2"/>
  </si>
  <si>
    <t>軽減判定</t>
    <rPh sb="0" eb="2">
      <t>ケイゲン</t>
    </rPh>
    <rPh sb="2" eb="4">
      <t>ハンテイ</t>
    </rPh>
    <phoneticPr fontId="2"/>
  </si>
  <si>
    <t>・世帯内の世帯員によって、国保の加入期間が異なる場合</t>
    <rPh sb="1" eb="3">
      <t>セタイ</t>
    </rPh>
    <rPh sb="3" eb="4">
      <t>ナイ</t>
    </rPh>
    <rPh sb="5" eb="8">
      <t>セタイイン</t>
    </rPh>
    <rPh sb="13" eb="15">
      <t>コクホ</t>
    </rPh>
    <rPh sb="16" eb="18">
      <t>カニュウ</t>
    </rPh>
    <rPh sb="18" eb="20">
      <t>キカン</t>
    </rPh>
    <rPh sb="21" eb="22">
      <t>コト</t>
    </rPh>
    <rPh sb="24" eb="26">
      <t>バアイ</t>
    </rPh>
    <phoneticPr fontId="2"/>
  </si>
  <si>
    <t>・世帯内に後期高齢者医療制度に移行した方がいる場合</t>
    <rPh sb="1" eb="3">
      <t>セタイ</t>
    </rPh>
    <rPh sb="3" eb="4">
      <t>ナイ</t>
    </rPh>
    <rPh sb="5" eb="7">
      <t>コウキ</t>
    </rPh>
    <rPh sb="7" eb="10">
      <t>コウレイシャ</t>
    </rPh>
    <rPh sb="10" eb="12">
      <t>イリョウ</t>
    </rPh>
    <rPh sb="12" eb="14">
      <t>セイド</t>
    </rPh>
    <rPh sb="15" eb="17">
      <t>イコウ</t>
    </rPh>
    <rPh sb="19" eb="20">
      <t>カタ</t>
    </rPh>
    <rPh sb="23" eb="25">
      <t>バアイ</t>
    </rPh>
    <phoneticPr fontId="2"/>
  </si>
  <si>
    <t>※次のような場合は、このシートでは正しい税額の計算ができない場合がありますので、ご了承ください。</t>
    <rPh sb="1" eb="2">
      <t>ツギ</t>
    </rPh>
    <rPh sb="6" eb="8">
      <t>バアイ</t>
    </rPh>
    <rPh sb="17" eb="18">
      <t>タダ</t>
    </rPh>
    <rPh sb="20" eb="22">
      <t>ゼイガク</t>
    </rPh>
    <rPh sb="23" eb="25">
      <t>ケイサン</t>
    </rPh>
    <rPh sb="30" eb="32">
      <t>バアイ</t>
    </rPh>
    <rPh sb="41" eb="43">
      <t>リョウショウ</t>
    </rPh>
    <phoneticPr fontId="2"/>
  </si>
  <si>
    <t>・分離課税譲渡所得、専従者控除、専従者給与、純損失・雑損失の繰越控除がある場合</t>
    <rPh sb="1" eb="3">
      <t>ブンリ</t>
    </rPh>
    <rPh sb="3" eb="5">
      <t>カゼイ</t>
    </rPh>
    <rPh sb="5" eb="7">
      <t>ジョウト</t>
    </rPh>
    <rPh sb="7" eb="9">
      <t>ショトク</t>
    </rPh>
    <rPh sb="10" eb="13">
      <t>センジュウシャ</t>
    </rPh>
    <rPh sb="13" eb="15">
      <t>コウジョ</t>
    </rPh>
    <rPh sb="16" eb="19">
      <t>センジュウシャ</t>
    </rPh>
    <rPh sb="19" eb="21">
      <t>キュウヨ</t>
    </rPh>
    <rPh sb="22" eb="23">
      <t>ジュン</t>
    </rPh>
    <rPh sb="23" eb="25">
      <t>ソンシツ</t>
    </rPh>
    <rPh sb="26" eb="27">
      <t>ザツ</t>
    </rPh>
    <rPh sb="27" eb="29">
      <t>ソンシツ</t>
    </rPh>
    <rPh sb="30" eb="32">
      <t>クリコシ</t>
    </rPh>
    <rPh sb="32" eb="34">
      <t>コウジョ</t>
    </rPh>
    <rPh sb="37" eb="39">
      <t>バアイ</t>
    </rPh>
    <phoneticPr fontId="2"/>
  </si>
  <si>
    <t>・世帯員が9人以上いる場合</t>
    <rPh sb="1" eb="4">
      <t>セタイイン</t>
    </rPh>
    <rPh sb="6" eb="7">
      <t>ニン</t>
    </rPh>
    <rPh sb="7" eb="9">
      <t>イジョウ</t>
    </rPh>
    <rPh sb="11" eb="13">
      <t>バアイ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</si>
  <si>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</si>
  <si>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3">
      <t>キントウワリ</t>
    </rPh>
    <phoneticPr fontId="2"/>
  </si>
  <si>
    <t>資産割</t>
    <rPh sb="0" eb="2">
      <t>シサン</t>
    </rPh>
    <rPh sb="2" eb="3">
      <t>ワリ</t>
    </rPh>
    <phoneticPr fontId="2"/>
  </si>
  <si>
    <r>
      <t xml:space="preserve">算定基礎額
</t>
    </r>
    <r>
      <rPr>
        <sz val="9"/>
        <color theme="1"/>
        <rFont val="ＭＳ ゴシック"/>
        <family val="3"/>
        <charset val="128"/>
      </rPr>
      <t>（基礎控除適用後）</t>
    </r>
    <rPh sb="0" eb="2">
      <t>サンテイ</t>
    </rPh>
    <rPh sb="2" eb="4">
      <t>キソ</t>
    </rPh>
    <rPh sb="4" eb="5">
      <t>ガク</t>
    </rPh>
    <rPh sb="7" eb="9">
      <t>キソ</t>
    </rPh>
    <rPh sb="9" eb="11">
      <t>コウジョ</t>
    </rPh>
    <rPh sb="11" eb="13">
      <t>テキヨウ</t>
    </rPh>
    <rPh sb="13" eb="14">
      <t>ゴ</t>
    </rPh>
    <phoneticPr fontId="2"/>
  </si>
  <si>
    <t>給与所得有
の人数</t>
    <rPh sb="0" eb="2">
      <t>キュウヨ</t>
    </rPh>
    <rPh sb="2" eb="4">
      <t>ショトク</t>
    </rPh>
    <rPh sb="4" eb="5">
      <t>アリ</t>
    </rPh>
    <rPh sb="7" eb="9">
      <t>ニンズ</t>
    </rPh>
    <phoneticPr fontId="2"/>
  </si>
  <si>
    <t>年金所得有の人数</t>
    <rPh sb="0" eb="2">
      <t>ネンキン</t>
    </rPh>
    <rPh sb="2" eb="4">
      <t>ショトク</t>
    </rPh>
    <rPh sb="4" eb="5">
      <t>アリ</t>
    </rPh>
    <rPh sb="6" eb="8">
      <t>ニンズウ</t>
    </rPh>
    <phoneticPr fontId="2"/>
  </si>
  <si>
    <t>給与所得者等の人数</t>
    <phoneticPr fontId="2"/>
  </si>
  <si>
    <t>人数カウント（軽減判定用）</t>
    <rPh sb="0" eb="2">
      <t>ニンズウ</t>
    </rPh>
    <rPh sb="7" eb="9">
      <t>ケイゲン</t>
    </rPh>
    <rPh sb="9" eb="12">
      <t>ハンテイヨウ</t>
    </rPh>
    <phoneticPr fontId="2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</si>
  <si>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2"/>
  </si>
  <si>
    <t>被保険者数
（軽減判定用）</t>
    <rPh sb="0" eb="4">
      <t>ヒホケンシャ</t>
    </rPh>
    <rPh sb="4" eb="5">
      <t>スウ</t>
    </rPh>
    <rPh sb="7" eb="9">
      <t>ケイゲン</t>
    </rPh>
    <rPh sb="9" eb="12">
      <t>ハンテイヨウ</t>
    </rPh>
    <phoneticPr fontId="2"/>
  </si>
  <si>
    <r>
      <t xml:space="preserve">被保険者数
</t>
    </r>
    <r>
      <rPr>
        <sz val="8"/>
        <rFont val="ＭＳ ゴシック"/>
        <family val="3"/>
        <charset val="128"/>
      </rPr>
      <t>（軽減判定用）</t>
    </r>
    <rPh sb="0" eb="4">
      <t>ヒホケンシャ</t>
    </rPh>
    <rPh sb="4" eb="5">
      <t>スウ</t>
    </rPh>
    <rPh sb="7" eb="9">
      <t>ケイゲン</t>
    </rPh>
    <rPh sb="9" eb="12">
      <t>ハンテイヨウ</t>
    </rPh>
    <phoneticPr fontId="2"/>
  </si>
  <si>
    <t>７割軽減</t>
    <rPh sb="1" eb="2">
      <t>ワリ</t>
    </rPh>
    <rPh sb="2" eb="4">
      <t>ケイゲン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</si>
  <si>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</si>
  <si>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</si>
  <si>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t>判定結果</t>
    <rPh sb="0" eb="2">
      <t>ハンテイ</t>
    </rPh>
    <rPh sb="2" eb="4">
      <t>ケッカ</t>
    </rPh>
    <phoneticPr fontId="2"/>
  </si>
  <si>
    <t>軽減判定所得の計</t>
    <rPh sb="0" eb="2">
      <t>ケイゲン</t>
    </rPh>
    <rPh sb="2" eb="4">
      <t>ハンテイ</t>
    </rPh>
    <rPh sb="4" eb="6">
      <t>ショトク</t>
    </rPh>
    <rPh sb="7" eb="8">
      <t>ケイ</t>
    </rPh>
    <phoneticPr fontId="2"/>
  </si>
  <si>
    <t>軽減判定基準額</t>
    <rPh sb="0" eb="2">
      <t>ケイゲン</t>
    </rPh>
    <rPh sb="2" eb="4">
      <t>ハンテイ</t>
    </rPh>
    <rPh sb="4" eb="6">
      <t>キジュン</t>
    </rPh>
    <rPh sb="6" eb="7">
      <t>ガク</t>
    </rPh>
    <phoneticPr fontId="2"/>
  </si>
  <si>
    <t>計算用軽減率</t>
    <rPh sb="0" eb="3">
      <t>ケイサンヨウ</t>
    </rPh>
    <rPh sb="3" eb="5">
      <t>ケイゲン</t>
    </rPh>
    <rPh sb="5" eb="6">
      <t>リツ</t>
    </rPh>
    <phoneticPr fontId="2"/>
  </si>
  <si>
    <t>軽減判定基準</t>
    <rPh sb="0" eb="2">
      <t>ケイゲン</t>
    </rPh>
    <rPh sb="2" eb="4">
      <t>ハンテイ</t>
    </rPh>
    <rPh sb="4" eb="6">
      <t>キジュン</t>
    </rPh>
    <phoneticPr fontId="2"/>
  </si>
  <si>
    <t>7割</t>
    <rPh sb="1" eb="2">
      <t>ワリ</t>
    </rPh>
    <phoneticPr fontId="2"/>
  </si>
  <si>
    <t>5割</t>
    <rPh sb="1" eb="2">
      <t>ワリ</t>
    </rPh>
    <phoneticPr fontId="2"/>
  </si>
  <si>
    <t>2割</t>
    <rPh sb="1" eb="2">
      <t>ワリ</t>
    </rPh>
    <phoneticPr fontId="2"/>
  </si>
  <si>
    <t>・世帯内に未申告の人がいる場合</t>
    <rPh sb="1" eb="3">
      <t>セタイ</t>
    </rPh>
    <rPh sb="3" eb="4">
      <t>ナイ</t>
    </rPh>
    <rPh sb="5" eb="8">
      <t>ミシンコク</t>
    </rPh>
    <rPh sb="9" eb="10">
      <t>ヒト</t>
    </rPh>
    <rPh sb="13" eb="15">
      <t>バアイ</t>
    </rPh>
    <phoneticPr fontId="2"/>
  </si>
  <si>
    <r>
      <t xml:space="preserve">給与所得
</t>
    </r>
    <r>
      <rPr>
        <sz val="9"/>
        <color theme="1"/>
        <rFont val="ＭＳ ゴシック"/>
        <family val="3"/>
        <charset val="128"/>
      </rPr>
      <t>（調整控除第2項、非自発的失業軽減適用後）</t>
    </r>
    <rPh sb="0" eb="2">
      <t>キュウヨ</t>
    </rPh>
    <rPh sb="2" eb="4">
      <t>ショトク</t>
    </rPh>
    <rPh sb="6" eb="8">
      <t>チョウセイ</t>
    </rPh>
    <rPh sb="8" eb="10">
      <t>コウジョ</t>
    </rPh>
    <rPh sb="10" eb="11">
      <t>ダイ</t>
    </rPh>
    <rPh sb="12" eb="13">
      <t>コウ</t>
    </rPh>
    <rPh sb="14" eb="15">
      <t>ヒ</t>
    </rPh>
    <rPh sb="15" eb="18">
      <t>ジハツテキ</t>
    </rPh>
    <rPh sb="18" eb="20">
      <t>シツギョウ</t>
    </rPh>
    <rPh sb="20" eb="22">
      <t>ケイゲン</t>
    </rPh>
    <rPh sb="22" eb="24">
      <t>テキヨウ</t>
    </rPh>
    <rPh sb="24" eb="25">
      <t>ゴ</t>
    </rPh>
    <phoneticPr fontId="2"/>
  </si>
  <si>
    <r>
      <t xml:space="preserve">給与所得
</t>
    </r>
    <r>
      <rPr>
        <sz val="9"/>
        <rFont val="ＭＳ Ｐゴシック"/>
        <family val="3"/>
        <charset val="128"/>
      </rPr>
      <t>（調整控除前）</t>
    </r>
    <rPh sb="0" eb="2">
      <t>キュウヨ</t>
    </rPh>
    <rPh sb="2" eb="4">
      <t>ショトク</t>
    </rPh>
    <rPh sb="6" eb="8">
      <t>チョウセイ</t>
    </rPh>
    <rPh sb="8" eb="10">
      <t>コウジョ</t>
    </rPh>
    <rPh sb="10" eb="11">
      <t>マエ</t>
    </rPh>
    <phoneticPr fontId="2"/>
  </si>
  <si>
    <t>非自発的失業軽減適用後の給与所得</t>
    <rPh sb="0" eb="1">
      <t>ヒ</t>
    </rPh>
    <rPh sb="1" eb="4">
      <t>ジハツテキ</t>
    </rPh>
    <rPh sb="4" eb="6">
      <t>シツギョウ</t>
    </rPh>
    <rPh sb="6" eb="8">
      <t>ケイゲン</t>
    </rPh>
    <rPh sb="8" eb="10">
      <t>テキヨウ</t>
    </rPh>
    <rPh sb="10" eb="11">
      <t>ゴ</t>
    </rPh>
    <rPh sb="12" eb="14">
      <t>キュウヨ</t>
    </rPh>
    <rPh sb="14" eb="16">
      <t>ショトク</t>
    </rPh>
    <phoneticPr fontId="2"/>
  </si>
  <si>
    <r>
      <t>所得金額調整控除</t>
    </r>
    <r>
      <rPr>
        <sz val="9"/>
        <rFont val="ＭＳ ゴシック"/>
        <family val="3"/>
        <charset val="128"/>
      </rPr>
      <t>（第2項）</t>
    </r>
    <rPh sb="0" eb="2">
      <t>ショトク</t>
    </rPh>
    <rPh sb="2" eb="4">
      <t>キンガク</t>
    </rPh>
    <rPh sb="4" eb="6">
      <t>チョウセイ</t>
    </rPh>
    <rPh sb="6" eb="8">
      <t>コウジョ</t>
    </rPh>
    <rPh sb="9" eb="10">
      <t>ダイ</t>
    </rPh>
    <rPh sb="11" eb="12">
      <t>コウ</t>
    </rPh>
    <phoneticPr fontId="2"/>
  </si>
  <si>
    <t>給与所得算出表</t>
    <rPh sb="0" eb="2">
      <t>キュウヨ</t>
    </rPh>
    <rPh sb="2" eb="4">
      <t>ショトク</t>
    </rPh>
    <rPh sb="4" eb="6">
      <t>サンシュツ</t>
    </rPh>
    <rPh sb="6" eb="7">
      <t>ヒョウ</t>
    </rPh>
    <phoneticPr fontId="2"/>
  </si>
  <si>
    <t>年金所得算出表</t>
    <rPh sb="0" eb="2">
      <t>ネンキン</t>
    </rPh>
    <rPh sb="2" eb="4">
      <t>ショトク</t>
    </rPh>
    <rPh sb="4" eb="6">
      <t>サンシュツ</t>
    </rPh>
    <rPh sb="6" eb="7">
      <t>ヒョウ</t>
    </rPh>
    <phoneticPr fontId="2"/>
  </si>
  <si>
    <t>65歳未満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</si>
  <si>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</si>
  <si>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基礎控除額算出表</t>
    <rPh sb="0" eb="2">
      <t>キソ</t>
    </rPh>
    <rPh sb="2" eb="4">
      <t>コウジョ</t>
    </rPh>
    <rPh sb="4" eb="5">
      <t>ガク</t>
    </rPh>
    <rPh sb="5" eb="7">
      <t>サンシュツ</t>
    </rPh>
    <rPh sb="7" eb="8">
      <t>ヒョウ</t>
    </rPh>
    <phoneticPr fontId="2"/>
  </si>
  <si>
    <t>税額（法定軽減、月割減額適用前）</t>
    <rPh sb="0" eb="2">
      <t>ゼイガク</t>
    </rPh>
    <rPh sb="3" eb="5">
      <t>ホウテイ</t>
    </rPh>
    <rPh sb="5" eb="7">
      <t>ケイゲン</t>
    </rPh>
    <rPh sb="8" eb="9">
      <t>ツキ</t>
    </rPh>
    <rPh sb="9" eb="10">
      <t>ワリ</t>
    </rPh>
    <rPh sb="10" eb="12">
      <t>ゲンガク</t>
    </rPh>
    <rPh sb="12" eb="14">
      <t>テキヨウ</t>
    </rPh>
    <rPh sb="14" eb="15">
      <t>マエ</t>
    </rPh>
    <phoneticPr fontId="2"/>
  </si>
  <si>
    <t>・所得金額調整控除（租税特別措置法第41条の3の3第1項）の適用を受けている場合</t>
    <rPh sb="1" eb="3">
      <t>ショトク</t>
    </rPh>
    <rPh sb="3" eb="5">
      <t>キンガク</t>
    </rPh>
    <rPh sb="5" eb="7">
      <t>チョウセイ</t>
    </rPh>
    <rPh sb="7" eb="9">
      <t>コウジョ</t>
    </rPh>
    <rPh sb="10" eb="12">
      <t>ソゼイ</t>
    </rPh>
    <rPh sb="12" eb="14">
      <t>トクベツ</t>
    </rPh>
    <rPh sb="14" eb="17">
      <t>ソチホウ</t>
    </rPh>
    <rPh sb="17" eb="18">
      <t>ダイ</t>
    </rPh>
    <rPh sb="20" eb="21">
      <t>ジョウ</t>
    </rPh>
    <rPh sb="25" eb="26">
      <t>ダイ</t>
    </rPh>
    <rPh sb="27" eb="28">
      <t>コウ</t>
    </rPh>
    <rPh sb="30" eb="32">
      <t>テキヨウ</t>
    </rPh>
    <rPh sb="33" eb="34">
      <t>ウ</t>
    </rPh>
    <rPh sb="38" eb="40">
      <t>バアイ</t>
    </rPh>
    <phoneticPr fontId="2"/>
  </si>
  <si>
    <r>
      <t>令和</t>
    </r>
    <r>
      <rPr>
        <b/>
        <sz val="16"/>
        <color rgb="FFFF0000"/>
        <rFont val="HG丸ｺﾞｼｯｸM-PRO"/>
        <family val="3"/>
        <charset val="128"/>
      </rPr>
      <t>６</t>
    </r>
    <r>
      <rPr>
        <b/>
        <sz val="16"/>
        <color theme="1"/>
        <rFont val="HG丸ｺﾞｼｯｸM-PRO"/>
        <family val="3"/>
        <charset val="128"/>
      </rPr>
      <t>年度分の国保税額（概算）</t>
    </r>
    <rPh sb="0" eb="2">
      <t>レイワ</t>
    </rPh>
    <rPh sb="9" eb="10">
      <t>ゼイ</t>
    </rPh>
    <rPh sb="10" eb="11">
      <t>ガク</t>
    </rPh>
    <rPh sb="12" eb="14">
      <t>ガイサン</t>
    </rPh>
    <phoneticPr fontId="2"/>
  </si>
  <si>
    <r>
      <t>令和</t>
    </r>
    <r>
      <rPr>
        <sz val="11"/>
        <color rgb="FFFF0000"/>
        <rFont val="HGS創英角ﾎﾟｯﾌﾟ体"/>
        <family val="3"/>
        <charset val="128"/>
      </rPr>
      <t>６</t>
    </r>
    <r>
      <rPr>
        <sz val="11"/>
        <color theme="1"/>
        <rFont val="HGS創英角ﾎﾟｯﾌﾟ体"/>
        <family val="3"/>
        <charset val="128"/>
      </rPr>
      <t>年度税率・課税限度額・軽減判定基準</t>
    </r>
    <rPh sb="0" eb="2">
      <t>レイワ</t>
    </rPh>
    <rPh sb="3" eb="5">
      <t>ネンド</t>
    </rPh>
    <rPh sb="5" eb="7">
      <t>ゼイリツ</t>
    </rPh>
    <rPh sb="8" eb="10">
      <t>カゼイ</t>
    </rPh>
    <rPh sb="10" eb="12">
      <t>ゲンド</t>
    </rPh>
    <rPh sb="12" eb="13">
      <t>ガク</t>
    </rPh>
    <rPh sb="14" eb="16">
      <t>ケイゲン</t>
    </rPh>
    <rPh sb="16" eb="18">
      <t>ハンテイ</t>
    </rPh>
    <rPh sb="18" eb="20">
      <t>キジュン</t>
    </rPh>
    <phoneticPr fontId="2"/>
  </si>
  <si>
    <t>⑤限度超過額</t>
    <rPh sb="1" eb="3">
      <t>ゲンド</t>
    </rPh>
    <rPh sb="3" eb="5">
      <t>チョウカ</t>
    </rPh>
    <rPh sb="5" eb="6">
      <t>ガク</t>
    </rPh>
    <phoneticPr fontId="2"/>
  </si>
  <si>
    <t>③平等割額</t>
    <rPh sb="1" eb="3">
      <t>ビョウドウ</t>
    </rPh>
    <rPh sb="3" eb="4">
      <t>ワリ</t>
    </rPh>
    <rPh sb="4" eb="5">
      <t>ガク</t>
    </rPh>
    <phoneticPr fontId="2"/>
  </si>
  <si>
    <t>②均等割額</t>
    <rPh sb="1" eb="4">
      <t>キントウワリ</t>
    </rPh>
    <rPh sb="4" eb="5">
      <t>ガク</t>
    </rPh>
    <phoneticPr fontId="2"/>
  </si>
  <si>
    <t>・令和６年１月１日～令和７年３月３１日で、40歳、65歳または75歳になる加入者がいる場合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3" eb="24">
      <t>サイ</t>
    </rPh>
    <rPh sb="27" eb="28">
      <t>サイ</t>
    </rPh>
    <rPh sb="33" eb="34">
      <t>サイ</t>
    </rPh>
    <rPh sb="37" eb="40">
      <t>カニュウシャ</t>
    </rPh>
    <rPh sb="43" eb="45">
      <t>バアイ</t>
    </rPh>
    <phoneticPr fontId="2"/>
  </si>
  <si>
    <r>
      <t>R</t>
    </r>
    <r>
      <rPr>
        <sz val="14"/>
        <color rgb="FFFF0000"/>
        <rFont val="HG丸ｺﾞｼｯｸM-PRO"/>
        <family val="3"/>
        <charset val="128"/>
      </rPr>
      <t>６</t>
    </r>
    <r>
      <rPr>
        <sz val="14"/>
        <color theme="1"/>
        <rFont val="HG丸ｺﾞｼｯｸM-PRO"/>
        <family val="3"/>
        <charset val="128"/>
      </rPr>
      <t>税額の内訳</t>
    </r>
    <rPh sb="2" eb="4">
      <t>ゼイガク</t>
    </rPh>
    <rPh sb="5" eb="7">
      <t>ウチワケ</t>
    </rPh>
    <phoneticPr fontId="2"/>
  </si>
  <si>
    <t>小学生～39歳</t>
    <rPh sb="0" eb="3">
      <t>ショウガクセイ</t>
    </rPh>
    <rPh sb="6" eb="7">
      <t>サイ</t>
    </rPh>
    <phoneticPr fontId="2"/>
  </si>
  <si>
    <t>未就学児（小学校入学前）</t>
    <rPh sb="0" eb="4">
      <t>ミシュウガクジ</t>
    </rPh>
    <rPh sb="5" eb="8">
      <t>ショウガッコウ</t>
    </rPh>
    <rPh sb="8" eb="11">
      <t>ニュウガクマエ</t>
    </rPh>
    <phoneticPr fontId="2"/>
  </si>
  <si>
    <r>
      <t>⑥年税額</t>
    </r>
    <r>
      <rPr>
        <sz val="9"/>
        <color theme="1"/>
        <rFont val="HG丸ｺﾞｼｯｸM-PRO"/>
        <family val="3"/>
        <charset val="128"/>
      </rPr>
      <t>（④－⑤）</t>
    </r>
    <rPh sb="1" eb="3">
      <t>ネンゼイ</t>
    </rPh>
    <rPh sb="3" eb="4">
      <t>ガク</t>
    </rPh>
    <rPh sb="4" eb="5">
      <t>ゼイガク</t>
    </rPh>
    <phoneticPr fontId="2"/>
  </si>
  <si>
    <r>
      <t>⑦加入月税額</t>
    </r>
    <r>
      <rPr>
        <sz val="9"/>
        <color theme="1"/>
        <rFont val="HG丸ｺﾞｼｯｸM-PRO"/>
        <family val="3"/>
        <charset val="128"/>
      </rPr>
      <t>（⑥÷12×加入月数）</t>
    </r>
    <rPh sb="1" eb="3">
      <t>カニュウ</t>
    </rPh>
    <rPh sb="3" eb="4">
      <t>ツキ</t>
    </rPh>
    <rPh sb="4" eb="6">
      <t>ゼイガク</t>
    </rPh>
    <rPh sb="12" eb="14">
      <t>カニュウ</t>
    </rPh>
    <rPh sb="14" eb="16">
      <t>ツキスウ</t>
    </rPh>
    <phoneticPr fontId="2"/>
  </si>
  <si>
    <r>
      <t>④算出合計額</t>
    </r>
    <r>
      <rPr>
        <sz val="9"/>
        <color theme="1"/>
        <rFont val="HG丸ｺﾞｼｯｸM-PRO"/>
        <family val="3"/>
        <charset val="128"/>
      </rPr>
      <t>（①＋②＋③）</t>
    </r>
    <rPh sb="1" eb="3">
      <t>サンシュツ</t>
    </rPh>
    <rPh sb="3" eb="5">
      <t>ゴウケイ</t>
    </rPh>
    <rPh sb="5" eb="6">
      <t>ガク</t>
    </rPh>
    <phoneticPr fontId="2"/>
  </si>
  <si>
    <r>
      <t>令和</t>
    </r>
    <r>
      <rPr>
        <sz val="20"/>
        <color rgb="FFFF0000"/>
        <rFont val="HG丸ｺﾞｼｯｸM-PRO"/>
        <family val="3"/>
        <charset val="128"/>
      </rPr>
      <t>６</t>
    </r>
    <r>
      <rPr>
        <sz val="20"/>
        <color theme="1"/>
        <rFont val="HG丸ｺﾞｼｯｸM-PRO"/>
        <family val="3"/>
        <charset val="128"/>
      </rPr>
      <t>年度　西条市国保税試算シート</t>
    </r>
    <rPh sb="0" eb="2">
      <t>レイワ</t>
    </rPh>
    <rPh sb="3" eb="5">
      <t>ネンド</t>
    </rPh>
    <rPh sb="9" eb="11">
      <t>コクホ</t>
    </rPh>
    <rPh sb="11" eb="12">
      <t>ゼイ</t>
    </rPh>
    <rPh sb="12" eb="14">
      <t>シサン</t>
    </rPh>
    <phoneticPr fontId="2"/>
  </si>
  <si>
    <t>のセルに入力してください。</t>
    <rPh sb="4" eb="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</si>
</sst>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0\ %;&quot;▲ &quot;0.00\ %"/>
  </numFmts>
  <fonts count="35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color rgb="FFFF0000"/>
      <name val="HGS創英角ﾎﾟｯﾌﾟ体"/>
      <family val="3"/>
      <charset val="128"/>
    </font>
    <font>
      <sz val="14"/>
      <color rgb="FF0000FF"/>
      <name val="HG丸ｺﾞｼｯｸM-PRO"/>
      <family val="3"/>
      <charset val="128"/>
    </font>
    <font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ck">
        <color rgb="FF00B05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C00000"/>
      </right>
      <top/>
      <bottom/>
      <diagonal/>
    </border>
    <border diagonalDown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C00000"/>
      </diagonal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1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theme="1"/>
      </right>
      <top style="thin">
        <color theme="1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15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0" borderId="0" xfId="0" applyFont="1" applyBorder="1">
      <alignment vertical="center"/>
    </xf>
    <xf numFmtId="0" fontId="1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0" fontId="15" fillId="0" borderId="5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21" fillId="0" borderId="5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176" fontId="15" fillId="0" borderId="9" xfId="0" applyNumberFormat="1" applyFont="1" applyFill="1" applyBorder="1">
      <alignment vertical="center"/>
    </xf>
    <xf numFmtId="0" fontId="15" fillId="0" borderId="37" xfId="0" applyFont="1" applyFill="1" applyBorder="1">
      <alignment vertical="center"/>
    </xf>
    <xf numFmtId="176" fontId="15" fillId="0" borderId="38" xfId="0" applyNumberFormat="1" applyFont="1" applyFill="1" applyBorder="1">
      <alignment vertical="center"/>
    </xf>
    <xf numFmtId="0" fontId="15" fillId="0" borderId="39" xfId="0" applyFont="1" applyFill="1" applyBorder="1">
      <alignment vertical="center"/>
    </xf>
    <xf numFmtId="176" fontId="15" fillId="0" borderId="40" xfId="0" applyNumberFormat="1" applyFont="1" applyFill="1" applyBorder="1">
      <alignment vertical="center"/>
    </xf>
    <xf numFmtId="177" fontId="15" fillId="0" borderId="49" xfId="0" applyNumberFormat="1" applyFont="1" applyFill="1" applyBorder="1">
      <alignment vertical="center"/>
    </xf>
    <xf numFmtId="177" fontId="15" fillId="0" borderId="50" xfId="0" applyNumberFormat="1" applyFont="1" applyFill="1" applyBorder="1">
      <alignment vertical="center"/>
    </xf>
    <xf numFmtId="177" fontId="15" fillId="0" borderId="51" xfId="0" applyNumberFormat="1" applyFont="1" applyFill="1" applyBorder="1">
      <alignment vertical="center"/>
    </xf>
    <xf numFmtId="0" fontId="15" fillId="0" borderId="52" xfId="0" applyFont="1" applyFill="1" applyBorder="1">
      <alignment vertical="center"/>
    </xf>
    <xf numFmtId="177" fontId="15" fillId="0" borderId="53" xfId="0" applyNumberFormat="1" applyFont="1" applyFill="1" applyBorder="1">
      <alignment vertical="center"/>
    </xf>
    <xf numFmtId="0" fontId="33" fillId="0" borderId="0" xfId="0" applyFont="1">
      <alignment vertical="center"/>
    </xf>
    <xf numFmtId="0" fontId="15" fillId="0" borderId="10" xfId="0" applyFont="1" applyBorder="1" applyAlignment="1">
      <alignment horizontal="center" vertical="center"/>
    </xf>
    <xf numFmtId="176" fontId="15" fillId="0" borderId="10" xfId="0" applyNumberFormat="1" applyFont="1" applyFill="1" applyBorder="1" applyAlignment="1" applyProtection="1">
      <alignment horizontal="right" vertical="center"/>
    </xf>
    <xf numFmtId="176" fontId="21" fillId="0" borderId="10" xfId="0" applyNumberFormat="1" applyFont="1" applyFill="1" applyBorder="1" applyAlignment="1" applyProtection="1">
      <alignment horizontal="right" vertical="center"/>
    </xf>
    <xf numFmtId="176" fontId="21" fillId="0" borderId="10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center" textRotation="255"/>
    </xf>
    <xf numFmtId="178" fontId="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76" fontId="15" fillId="0" borderId="9" xfId="0" applyNumberFormat="1" applyFont="1" applyFill="1" applyBorder="1" applyAlignment="1">
      <alignment vertical="center" shrinkToFit="1"/>
    </xf>
    <xf numFmtId="176" fontId="15" fillId="0" borderId="20" xfId="0" applyNumberFormat="1" applyFont="1" applyFill="1" applyBorder="1" applyAlignment="1">
      <alignment vertical="center" shrinkToFit="1"/>
    </xf>
    <xf numFmtId="0" fontId="15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6" fontId="15" fillId="0" borderId="41" xfId="0" applyNumberFormat="1" applyFont="1" applyFill="1" applyBorder="1" applyAlignment="1">
      <alignment vertical="center" shrinkToFit="1"/>
    </xf>
    <xf numFmtId="0" fontId="15" fillId="0" borderId="37" xfId="0" applyFont="1" applyFill="1" applyBorder="1" applyAlignment="1">
      <alignment vertical="center" shrinkToFit="1"/>
    </xf>
    <xf numFmtId="176" fontId="15" fillId="0" borderId="42" xfId="0" applyNumberFormat="1" applyFont="1" applyFill="1" applyBorder="1" applyAlignment="1">
      <alignment vertical="center" shrinkToFit="1"/>
    </xf>
    <xf numFmtId="0" fontId="15" fillId="0" borderId="8" xfId="0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6" fontId="15" fillId="0" borderId="0" xfId="0" applyNumberFormat="1" applyFont="1" applyFill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5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176" fontId="15" fillId="0" borderId="43" xfId="0" applyNumberFormat="1" applyFont="1" applyFill="1" applyBorder="1" applyAlignment="1">
      <alignment vertical="center" shrinkToFit="1"/>
    </xf>
    <xf numFmtId="0" fontId="15" fillId="0" borderId="44" xfId="0" applyFont="1" applyFill="1" applyBorder="1" applyAlignment="1">
      <alignment vertical="center" shrinkToFit="1"/>
    </xf>
    <xf numFmtId="176" fontId="15" fillId="0" borderId="45" xfId="0" applyNumberFormat="1" applyFont="1" applyFill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3" fillId="0" borderId="34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177" fontId="15" fillId="0" borderId="38" xfId="0" applyNumberFormat="1" applyFont="1" applyFill="1" applyBorder="1" applyAlignment="1">
      <alignment vertical="center" shrinkToFit="1"/>
    </xf>
    <xf numFmtId="0" fontId="15" fillId="0" borderId="39" xfId="0" applyFont="1" applyFill="1" applyBorder="1" applyAlignment="1">
      <alignment vertical="center" shrinkToFit="1"/>
    </xf>
    <xf numFmtId="177" fontId="15" fillId="0" borderId="40" xfId="0" applyNumberFormat="1" applyFont="1" applyFill="1" applyBorder="1" applyAlignment="1">
      <alignment vertical="center" shrinkToFit="1"/>
    </xf>
    <xf numFmtId="0" fontId="15" fillId="0" borderId="10" xfId="0" applyFont="1" applyBorder="1" applyAlignment="1">
      <alignment horizontal="center" vertical="center" shrinkToFit="1"/>
    </xf>
    <xf numFmtId="0" fontId="21" fillId="0" borderId="10" xfId="0" applyFont="1" applyFill="1" applyBorder="1" applyAlignment="1" applyProtection="1">
      <alignment vertical="center" shrinkToFit="1"/>
    </xf>
    <xf numFmtId="177" fontId="15" fillId="0" borderId="41" xfId="0" applyNumberFormat="1" applyFont="1" applyFill="1" applyBorder="1" applyAlignment="1">
      <alignment vertical="center" shrinkToFit="1"/>
    </xf>
    <xf numFmtId="177" fontId="15" fillId="0" borderId="42" xfId="0" applyNumberFormat="1" applyFont="1" applyFill="1" applyBorder="1" applyAlignment="1">
      <alignment vertical="center" shrinkToFit="1"/>
    </xf>
    <xf numFmtId="176" fontId="15" fillId="0" borderId="10" xfId="0" applyNumberFormat="1" applyFont="1" applyFill="1" applyBorder="1" applyAlignment="1">
      <alignment horizontal="right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33" xfId="0" applyFont="1" applyBorder="1" applyAlignment="1">
      <alignment vertical="center" shrinkToFit="1"/>
    </xf>
    <xf numFmtId="0" fontId="15" fillId="0" borderId="34" xfId="0" applyFont="1" applyBorder="1" applyAlignment="1">
      <alignment vertical="center" shrinkToFit="1"/>
    </xf>
    <xf numFmtId="176" fontId="15" fillId="0" borderId="32" xfId="0" applyNumberFormat="1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176" fontId="21" fillId="0" borderId="10" xfId="0" applyNumberFormat="1" applyFont="1" applyFill="1" applyBorder="1" applyAlignment="1" applyProtection="1">
      <alignment vertical="center" shrinkToFit="1"/>
    </xf>
    <xf numFmtId="177" fontId="15" fillId="0" borderId="43" xfId="0" applyNumberFormat="1" applyFont="1" applyFill="1" applyBorder="1" applyAlignment="1">
      <alignment vertical="center" shrinkToFit="1"/>
    </xf>
    <xf numFmtId="177" fontId="15" fillId="0" borderId="45" xfId="0" applyNumberFormat="1" applyFont="1" applyFill="1" applyBorder="1" applyAlignment="1">
      <alignment vertical="center" shrinkToFit="1"/>
    </xf>
    <xf numFmtId="0" fontId="15" fillId="0" borderId="31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2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5" fillId="0" borderId="30" xfId="0" applyFont="1" applyBorder="1" applyAlignment="1">
      <alignment vertical="center" shrinkToFit="1"/>
    </xf>
    <xf numFmtId="0" fontId="15" fillId="0" borderId="2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7" fontId="15" fillId="0" borderId="46" xfId="0" applyNumberFormat="1" applyFont="1" applyFill="1" applyBorder="1" applyAlignment="1">
      <alignment vertical="center" shrinkToFit="1"/>
    </xf>
    <xf numFmtId="0" fontId="15" fillId="0" borderId="47" xfId="0" applyFont="1" applyFill="1" applyBorder="1" applyAlignment="1">
      <alignment vertical="center" shrinkToFit="1"/>
    </xf>
    <xf numFmtId="177" fontId="15" fillId="0" borderId="48" xfId="0" applyNumberFormat="1" applyFont="1" applyFill="1" applyBorder="1" applyAlignment="1">
      <alignment vertical="center" shrinkToFit="1"/>
    </xf>
    <xf numFmtId="0" fontId="1" fillId="5" borderId="13" xfId="0" applyFont="1" applyFill="1" applyBorder="1" applyAlignment="1" applyProtection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176" fontId="8" fillId="5" borderId="11" xfId="0" applyNumberFormat="1" applyFont="1" applyFill="1" applyBorder="1" applyAlignment="1" applyProtection="1">
      <alignment vertical="center" shrinkToFit="1"/>
    </xf>
    <xf numFmtId="176" fontId="8" fillId="5" borderId="12" xfId="0" applyNumberFormat="1" applyFont="1" applyFill="1" applyBorder="1" applyAlignment="1" applyProtection="1">
      <alignment vertical="center" shrinkToFit="1"/>
    </xf>
    <xf numFmtId="0" fontId="1" fillId="4" borderId="10" xfId="0" applyFont="1" applyFill="1" applyBorder="1" applyAlignment="1">
      <alignment vertical="center" shrinkToFit="1"/>
    </xf>
    <xf numFmtId="0" fontId="0" fillId="4" borderId="10" xfId="0" applyFill="1" applyBorder="1" applyAlignment="1">
      <alignment vertical="center" shrinkToFit="1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176" fontId="1" fillId="5" borderId="1" xfId="0" applyNumberFormat="1" applyFont="1" applyFill="1" applyBorder="1" applyAlignment="1" applyProtection="1">
      <alignment horizontal="right" vertical="center"/>
    </xf>
    <xf numFmtId="176" fontId="1" fillId="5" borderId="2" xfId="0" applyNumberFormat="1" applyFont="1" applyFill="1" applyBorder="1" applyAlignment="1" applyProtection="1">
      <alignment horizontal="right" vertical="center"/>
    </xf>
    <xf numFmtId="176" fontId="1" fillId="5" borderId="3" xfId="0" applyNumberFormat="1" applyFont="1" applyFill="1" applyBorder="1" applyAlignment="1" applyProtection="1">
      <alignment horizontal="right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176" fontId="15" fillId="0" borderId="16" xfId="0" applyNumberFormat="1" applyFont="1" applyFill="1" applyBorder="1" applyAlignment="1" applyProtection="1">
      <alignment horizontal="right" vertical="center"/>
    </xf>
    <xf numFmtId="176" fontId="15" fillId="0" borderId="17" xfId="0" applyNumberFormat="1" applyFont="1" applyFill="1" applyBorder="1" applyAlignment="1" applyProtection="1">
      <alignment horizontal="right" vertical="center"/>
    </xf>
    <xf numFmtId="176" fontId="15" fillId="0" borderId="18" xfId="0" applyNumberFormat="1" applyFont="1" applyFill="1" applyBorder="1" applyAlignment="1" applyProtection="1">
      <alignment horizontal="right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FF"/>
      <color rgb="FFFF66CC"/>
      <color rgb="FFFFFFCC"/>
      <color rgb="FFDDEBF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50"/>
  <sheetViews>
    <sheetView tabSelected="1" view="pageBreakPreview" zoomScaleNormal="100" zoomScaleSheetLayoutView="100" workbookViewId="0">
      <selection activeCell="B5" sqref="B5:H5"/>
    </sheetView>
  </sheetViews>
  <sheetFormatPr defaultColWidth="3.21875" defaultRowHeight="18.899999999999999" customHeight="1"/>
  <cols>
    <col min="1" max="1" width="4" style="1" customWidth="1"/>
    <col min="2" max="19" width="3.21875" style="1"/>
    <col min="20" max="20" width="3.21875" style="1" customWidth="1"/>
    <col min="21" max="34" width="3.21875" style="1"/>
    <col min="35" max="39" width="9.33203125" style="1" bestFit="1" customWidth="1"/>
    <col min="40" max="16384" width="3.21875" style="1"/>
  </cols>
  <sheetData>
    <row r="1" spans="1:39" ht="23.4">
      <c r="A1" s="145" t="s">
        <v>100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9" ht="16.5" customHeight="1">
      <c r="A2" s="24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8"/>
      <c r="W2" s="12"/>
      <c r="X2" s="12"/>
      <c r="Y2" s="12"/>
      <c r="Z2" s="12"/>
      <c r="AA2" s="12"/>
      <c r="AB2" s="12"/>
      <c r="AC2" s="12"/>
      <c r="AD2" s="12"/>
    </row>
    <row r="3" spans="1:39" ht="18.899999999999999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6"/>
      <c r="S3" s="27"/>
      <c r="T3" s="27"/>
      <c r="U3" s="27"/>
      <c r="V3" s="28"/>
      <c r="W3" s="29" t="s">
        <v>101</v>
      </c>
      <c r="X3" s="29"/>
      <c r="Y3" s="12"/>
      <c r="Z3" s="12"/>
      <c r="AA3" s="12"/>
      <c r="AB3" s="12"/>
      <c r="AC3" s="12"/>
    </row>
    <row r="4" spans="1:39" ht="18.899999999999999" customHeight="1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9" ht="18.899999999999999" customHeight="1">
      <c r="A5" s="12"/>
      <c r="B5" s="147" t="s">
        <v>23</v>
      </c>
      <c r="C5" s="148"/>
      <c r="D5" s="148"/>
      <c r="E5" s="148"/>
      <c r="F5" s="148"/>
      <c r="G5" s="148"/>
      <c r="H5" s="149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9" ht="18.899999999999999" customHeight="1">
      <c r="A6" s="12"/>
      <c r="B6" s="5"/>
      <c r="C6" s="5"/>
      <c r="D6" s="5"/>
      <c r="E6" s="5"/>
      <c r="F6" s="6"/>
      <c r="G6" s="6"/>
      <c r="H6" s="6"/>
      <c r="I6" s="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9" ht="18.899999999999999" customHeight="1">
      <c r="A7" s="12" t="s">
        <v>43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9" ht="33" customHeight="1">
      <c r="A8" s="30"/>
      <c r="B8" s="146" t="s">
        <v>4</v>
      </c>
      <c r="C8" s="146"/>
      <c r="D8" s="146"/>
      <c r="E8" s="146"/>
      <c r="F8" s="146"/>
      <c r="G8" s="146"/>
      <c r="H8" s="146"/>
      <c r="I8" s="146" t="s">
        <v>39</v>
      </c>
      <c r="J8" s="146"/>
      <c r="K8" s="146"/>
      <c r="L8" s="146"/>
      <c r="M8" s="146"/>
      <c r="N8" s="146"/>
      <c r="O8" s="146" t="s">
        <v>40</v>
      </c>
      <c r="P8" s="146"/>
      <c r="Q8" s="146"/>
      <c r="R8" s="146"/>
      <c r="S8" s="146"/>
      <c r="T8" s="146"/>
      <c r="U8" s="146" t="s">
        <v>41</v>
      </c>
      <c r="V8" s="146"/>
      <c r="W8" s="146"/>
      <c r="X8" s="146"/>
      <c r="Y8" s="146"/>
      <c r="Z8" s="146"/>
      <c r="AA8" s="150" t="s">
        <v>44</v>
      </c>
      <c r="AB8" s="151"/>
      <c r="AC8" s="152" t="s">
        <v>45</v>
      </c>
      <c r="AD8" s="152"/>
    </row>
    <row r="9" spans="1:39" ht="18.899999999999999" customHeight="1">
      <c r="A9" s="31" t="s">
        <v>6</v>
      </c>
      <c r="B9" s="137"/>
      <c r="C9" s="137"/>
      <c r="D9" s="137"/>
      <c r="E9" s="137"/>
      <c r="F9" s="137"/>
      <c r="G9" s="137"/>
      <c r="H9" s="137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6"/>
      <c r="AB9" s="127"/>
      <c r="AC9" s="133"/>
      <c r="AD9" s="133"/>
      <c r="AJ9" s="55"/>
      <c r="AK9" s="55"/>
      <c r="AL9" s="55"/>
      <c r="AM9" s="55"/>
    </row>
    <row r="10" spans="1:39" ht="18.899999999999999" customHeight="1">
      <c r="A10" s="31" t="s">
        <v>8</v>
      </c>
      <c r="B10" s="137"/>
      <c r="C10" s="137"/>
      <c r="D10" s="137"/>
      <c r="E10" s="137"/>
      <c r="F10" s="137"/>
      <c r="G10" s="137"/>
      <c r="H10" s="137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6"/>
      <c r="AB10" s="127"/>
      <c r="AC10" s="133"/>
      <c r="AD10" s="133"/>
      <c r="AJ10" s="55"/>
      <c r="AK10" s="55"/>
      <c r="AL10" s="55"/>
      <c r="AM10" s="55"/>
    </row>
    <row r="11" spans="1:39" ht="18.899999999999999" customHeight="1">
      <c r="A11" s="31" t="s">
        <v>10</v>
      </c>
      <c r="B11" s="137"/>
      <c r="C11" s="137"/>
      <c r="D11" s="137"/>
      <c r="E11" s="137"/>
      <c r="F11" s="137"/>
      <c r="G11" s="137"/>
      <c r="H11" s="137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6"/>
      <c r="AB11" s="127"/>
      <c r="AC11" s="133"/>
      <c r="AD11" s="133"/>
      <c r="AJ11" s="55"/>
      <c r="AK11" s="55"/>
      <c r="AL11" s="55"/>
      <c r="AM11" s="55"/>
    </row>
    <row r="12" spans="1:39" ht="18.899999999999999" customHeight="1">
      <c r="A12" s="31" t="s">
        <v>12</v>
      </c>
      <c r="B12" s="137"/>
      <c r="C12" s="137"/>
      <c r="D12" s="137"/>
      <c r="E12" s="137"/>
      <c r="F12" s="137"/>
      <c r="G12" s="137"/>
      <c r="H12" s="137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6"/>
      <c r="AB12" s="127"/>
      <c r="AC12" s="133"/>
      <c r="AD12" s="133"/>
      <c r="AJ12" s="55"/>
      <c r="AK12" s="55"/>
      <c r="AL12" s="55"/>
      <c r="AM12" s="55"/>
    </row>
    <row r="13" spans="1:39" ht="18.899999999999999" customHeight="1">
      <c r="A13" s="31" t="s">
        <v>14</v>
      </c>
      <c r="B13" s="137"/>
      <c r="C13" s="137"/>
      <c r="D13" s="137"/>
      <c r="E13" s="137"/>
      <c r="F13" s="137"/>
      <c r="G13" s="137"/>
      <c r="H13" s="137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6"/>
      <c r="AB13" s="127"/>
      <c r="AC13" s="133"/>
      <c r="AD13" s="133"/>
      <c r="AJ13" s="55"/>
      <c r="AK13" s="55"/>
      <c r="AL13" s="55"/>
      <c r="AM13" s="55"/>
    </row>
    <row r="14" spans="1:39" ht="18.899999999999999" customHeight="1">
      <c r="A14" s="31" t="s">
        <v>16</v>
      </c>
      <c r="B14" s="137"/>
      <c r="C14" s="137"/>
      <c r="D14" s="137"/>
      <c r="E14" s="137"/>
      <c r="F14" s="137"/>
      <c r="G14" s="137"/>
      <c r="H14" s="137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6"/>
      <c r="AB14" s="127"/>
      <c r="AC14" s="133"/>
      <c r="AD14" s="133"/>
      <c r="AJ14" s="55"/>
      <c r="AK14" s="55"/>
      <c r="AL14" s="55"/>
      <c r="AM14" s="55"/>
    </row>
    <row r="15" spans="1:39" ht="18.899999999999999" customHeight="1">
      <c r="A15" s="31" t="s">
        <v>18</v>
      </c>
      <c r="B15" s="137"/>
      <c r="C15" s="137"/>
      <c r="D15" s="137"/>
      <c r="E15" s="137"/>
      <c r="F15" s="137"/>
      <c r="G15" s="137"/>
      <c r="H15" s="137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6"/>
      <c r="AB15" s="127"/>
      <c r="AC15" s="133"/>
      <c r="AD15" s="133"/>
      <c r="AJ15" s="55"/>
      <c r="AK15" s="55"/>
      <c r="AL15" s="55"/>
      <c r="AM15" s="55"/>
    </row>
    <row r="16" spans="1:39" ht="18.899999999999999" customHeight="1">
      <c r="A16" s="31" t="s">
        <v>20</v>
      </c>
      <c r="B16" s="137"/>
      <c r="C16" s="137"/>
      <c r="D16" s="137"/>
      <c r="E16" s="137"/>
      <c r="F16" s="137"/>
      <c r="G16" s="137"/>
      <c r="H16" s="137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6"/>
      <c r="AB16" s="127"/>
      <c r="AC16" s="133"/>
      <c r="AD16" s="133"/>
      <c r="AJ16" s="55"/>
      <c r="AK16" s="55"/>
      <c r="AL16" s="55"/>
      <c r="AM16" s="55"/>
    </row>
    <row r="17" spans="1:30" ht="18.899999999999999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42"/>
      <c r="T17" s="142"/>
      <c r="U17" s="142"/>
      <c r="V17" s="142"/>
      <c r="W17" s="142"/>
      <c r="X17" s="12"/>
      <c r="Y17" s="12"/>
      <c r="Z17" s="12"/>
      <c r="AB17" s="12"/>
      <c r="AC17" s="12"/>
      <c r="AD17" s="12"/>
    </row>
    <row r="18" spans="1:30" ht="18.899999999999999" customHeight="1" thickBot="1">
      <c r="A18" s="12"/>
      <c r="B18" s="16"/>
      <c r="C18" s="16"/>
      <c r="D18" s="16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30" ht="18.899999999999999" customHeight="1" thickTop="1" thickBot="1">
      <c r="A19" s="12"/>
      <c r="B19" s="138" t="s">
        <v>88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9"/>
      <c r="R19" s="129">
        <f>IF(B5="","",L32+Q32+V32)</f>
        <v>0</v>
      </c>
      <c r="S19" s="130"/>
      <c r="T19" s="130"/>
      <c r="U19" s="130"/>
      <c r="V19" s="130"/>
      <c r="W19" s="131"/>
      <c r="X19" s="12" t="s">
        <v>24</v>
      </c>
      <c r="Z19" s="12"/>
    </row>
    <row r="20" spans="1:30" ht="18.899999999999999" customHeight="1" thickTop="1" thickBot="1">
      <c r="A20" s="1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12"/>
      <c r="S20" s="12"/>
      <c r="T20" s="12"/>
      <c r="U20" s="12"/>
      <c r="V20" s="12"/>
      <c r="W20" s="12"/>
      <c r="X20" s="12"/>
      <c r="Y20" s="12"/>
      <c r="Z20" s="12"/>
      <c r="AD20" s="12"/>
    </row>
    <row r="21" spans="1:30" ht="18.899999999999999" customHeight="1" thickTop="1" thickBot="1">
      <c r="A21" s="12"/>
      <c r="B21" s="140" t="s">
        <v>48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1"/>
      <c r="R21" s="134" t="str">
        <f>IF('R6内部計算用'!AH24&lt;&gt;"",'R6内部計算用'!AH24&amp;"軽減","")</f>
        <v/>
      </c>
      <c r="S21" s="135"/>
      <c r="T21" s="135"/>
      <c r="U21" s="135"/>
      <c r="V21" s="135"/>
      <c r="W21" s="136"/>
      <c r="X21" s="12"/>
      <c r="Y21" s="12"/>
      <c r="Z21" s="60"/>
      <c r="AA21" s="61"/>
    </row>
    <row r="22" spans="1:30" ht="16.8" thickTop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60"/>
      <c r="AA22" s="61"/>
    </row>
    <row r="23" spans="1:30" ht="18.899999999999999" customHeight="1">
      <c r="A23" s="12"/>
      <c r="B23" s="15"/>
      <c r="C23" s="16"/>
      <c r="D23" s="1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D23" s="12"/>
    </row>
    <row r="24" spans="1:30" ht="18.899999999999999" customHeight="1">
      <c r="A24" s="12"/>
      <c r="B24" s="12" t="s">
        <v>94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B24" s="12"/>
      <c r="AC24" s="12"/>
      <c r="AD24" s="12"/>
    </row>
    <row r="25" spans="1:30" ht="18.899999999999999" customHeight="1">
      <c r="A25" s="12"/>
      <c r="B25" s="132" t="s">
        <v>25</v>
      </c>
      <c r="C25" s="132"/>
      <c r="D25" s="132"/>
      <c r="E25" s="132"/>
      <c r="F25" s="132"/>
      <c r="G25" s="132"/>
      <c r="H25" s="132"/>
      <c r="I25" s="132"/>
      <c r="J25" s="132"/>
      <c r="K25" s="144"/>
      <c r="L25" s="132" t="s">
        <v>26</v>
      </c>
      <c r="M25" s="132"/>
      <c r="N25" s="132"/>
      <c r="O25" s="132"/>
      <c r="P25" s="132"/>
      <c r="Q25" s="132" t="s">
        <v>27</v>
      </c>
      <c r="R25" s="132"/>
      <c r="S25" s="132"/>
      <c r="T25" s="132"/>
      <c r="U25" s="132"/>
      <c r="V25" s="132" t="s">
        <v>28</v>
      </c>
      <c r="W25" s="132"/>
      <c r="X25" s="132"/>
      <c r="Y25" s="132"/>
      <c r="Z25" s="132"/>
      <c r="AB25" s="6"/>
      <c r="AC25" s="6"/>
      <c r="AD25" s="6"/>
    </row>
    <row r="26" spans="1:30" ht="18.899999999999999" customHeight="1">
      <c r="A26" s="12"/>
      <c r="B26" s="120" t="s">
        <v>29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2">
        <f>IF(B5="","",SUM('R6内部計算用'!AH9:'R6内部計算用'!AH16))</f>
        <v>0</v>
      </c>
      <c r="M26" s="123"/>
      <c r="N26" s="123"/>
      <c r="O26" s="123"/>
      <c r="P26" s="117" t="s">
        <v>24</v>
      </c>
      <c r="Q26" s="122">
        <f>IF(B5="","",SUM('R6内部計算用'!AL9:'R6内部計算用'!AL16))</f>
        <v>0</v>
      </c>
      <c r="R26" s="123"/>
      <c r="S26" s="123"/>
      <c r="T26" s="123"/>
      <c r="U26" s="117" t="s">
        <v>24</v>
      </c>
      <c r="V26" s="122">
        <f>IF(B5="","",SUM('R6内部計算用'!AP9:'R6内部計算用'!AP16))</f>
        <v>0</v>
      </c>
      <c r="W26" s="123"/>
      <c r="X26" s="123"/>
      <c r="Y26" s="123"/>
      <c r="Z26" s="117" t="s">
        <v>24</v>
      </c>
      <c r="AA26" s="10"/>
      <c r="AB26" s="10"/>
      <c r="AC26" s="10"/>
      <c r="AD26" s="10"/>
    </row>
    <row r="27" spans="1:30" ht="18.899999999999999" customHeight="1">
      <c r="A27" s="12"/>
      <c r="B27" s="120" t="s">
        <v>92</v>
      </c>
      <c r="C27" s="120"/>
      <c r="D27" s="120"/>
      <c r="E27" s="120"/>
      <c r="F27" s="120"/>
      <c r="G27" s="120"/>
      <c r="H27" s="120"/>
      <c r="I27" s="120"/>
      <c r="J27" s="120"/>
      <c r="K27" s="121"/>
      <c r="L27" s="122">
        <f>IF(B5="","",SUM('R6内部計算用'!AI9:'R6内部計算用'!AI16)*'R6内部計算用'!AH26)</f>
        <v>0</v>
      </c>
      <c r="M27" s="123"/>
      <c r="N27" s="123"/>
      <c r="O27" s="123"/>
      <c r="P27" s="117" t="s">
        <v>24</v>
      </c>
      <c r="Q27" s="122">
        <f>IF(B5="","",SUM('R6内部計算用'!AM9:'R6内部計算用'!AM16)*'R6内部計算用'!AH26)</f>
        <v>0</v>
      </c>
      <c r="R27" s="123"/>
      <c r="S27" s="123"/>
      <c r="T27" s="123"/>
      <c r="U27" s="117" t="s">
        <v>24</v>
      </c>
      <c r="V27" s="122">
        <f>IF(B5="","",SUM('R6内部計算用'!AQ9:'R6内部計算用'!AQ16)*'R6内部計算用'!AH26)</f>
        <v>0</v>
      </c>
      <c r="W27" s="123"/>
      <c r="X27" s="123"/>
      <c r="Y27" s="123"/>
      <c r="Z27" s="117" t="s">
        <v>24</v>
      </c>
      <c r="AA27" s="10"/>
      <c r="AB27" s="10"/>
      <c r="AC27" s="10"/>
      <c r="AD27" s="10"/>
    </row>
    <row r="28" spans="1:30" ht="18.899999999999999" customHeight="1">
      <c r="A28" s="12"/>
      <c r="B28" s="120" t="s">
        <v>91</v>
      </c>
      <c r="C28" s="120"/>
      <c r="D28" s="120"/>
      <c r="E28" s="120"/>
      <c r="F28" s="120"/>
      <c r="G28" s="120"/>
      <c r="H28" s="120"/>
      <c r="I28" s="120"/>
      <c r="J28" s="120"/>
      <c r="K28" s="121"/>
      <c r="L28" s="122">
        <f>IF(B5="","",'R6内部計算用'!AK17*'R6内部計算用'!AH26)</f>
        <v>0</v>
      </c>
      <c r="M28" s="123"/>
      <c r="N28" s="123"/>
      <c r="O28" s="123"/>
      <c r="P28" s="117" t="s">
        <v>24</v>
      </c>
      <c r="Q28" s="122">
        <f>IF(B5="","",'R6内部計算用'!AO17*'R6内部計算用'!AH26)</f>
        <v>0</v>
      </c>
      <c r="R28" s="123"/>
      <c r="S28" s="123"/>
      <c r="T28" s="123"/>
      <c r="U28" s="117" t="s">
        <v>24</v>
      </c>
      <c r="V28" s="122">
        <f>IF(B5="","",'R6内部計算用'!AS17*'R6内部計算用'!AH26)</f>
        <v>0</v>
      </c>
      <c r="W28" s="123"/>
      <c r="X28" s="123"/>
      <c r="Y28" s="123"/>
      <c r="Z28" s="117" t="s">
        <v>24</v>
      </c>
      <c r="AA28" s="10"/>
      <c r="AB28" s="10"/>
      <c r="AC28" s="10"/>
      <c r="AD28" s="10"/>
    </row>
    <row r="29" spans="1:30" ht="18.899999999999999" customHeight="1">
      <c r="A29" s="12"/>
      <c r="B29" s="120" t="s">
        <v>99</v>
      </c>
      <c r="C29" s="120"/>
      <c r="D29" s="120"/>
      <c r="E29" s="120"/>
      <c r="F29" s="120"/>
      <c r="G29" s="120"/>
      <c r="H29" s="120"/>
      <c r="I29" s="120"/>
      <c r="J29" s="120"/>
      <c r="K29" s="121"/>
      <c r="L29" s="122">
        <f>IF(B5="","",TRUNC(L26+L27+L28,-2))</f>
        <v>0</v>
      </c>
      <c r="M29" s="123"/>
      <c r="N29" s="123"/>
      <c r="O29" s="123"/>
      <c r="P29" s="117" t="s">
        <v>24</v>
      </c>
      <c r="Q29" s="122">
        <f>IF(B5="","",TRUNC(Q26+Q27+Q28,-2))</f>
        <v>0</v>
      </c>
      <c r="R29" s="123"/>
      <c r="S29" s="123"/>
      <c r="T29" s="123"/>
      <c r="U29" s="117" t="s">
        <v>24</v>
      </c>
      <c r="V29" s="122">
        <f>IF(B5="","",TRUNC(V26+V27+V28,-2))</f>
        <v>0</v>
      </c>
      <c r="W29" s="123"/>
      <c r="X29" s="123"/>
      <c r="Y29" s="123"/>
      <c r="Z29" s="117" t="s">
        <v>24</v>
      </c>
      <c r="AA29" s="10"/>
      <c r="AB29" s="10"/>
      <c r="AC29" s="10"/>
      <c r="AD29" s="10"/>
    </row>
    <row r="30" spans="1:30" ht="18.899999999999999" customHeight="1">
      <c r="A30" s="12"/>
      <c r="B30" s="120" t="s">
        <v>90</v>
      </c>
      <c r="C30" s="120"/>
      <c r="D30" s="120"/>
      <c r="E30" s="120"/>
      <c r="F30" s="120"/>
      <c r="G30" s="120"/>
      <c r="H30" s="120"/>
      <c r="I30" s="120"/>
      <c r="J30" s="120"/>
      <c r="K30" s="121"/>
      <c r="L30" s="122">
        <f>IF(B5="","",IF(L29&gt;='R6内部計算用'!AT34,L29-'R6内部計算用'!AT34,0))</f>
        <v>0</v>
      </c>
      <c r="M30" s="123"/>
      <c r="N30" s="123"/>
      <c r="O30" s="123"/>
      <c r="P30" s="117" t="s">
        <v>24</v>
      </c>
      <c r="Q30" s="122">
        <f>IF(B5="","",IF(Q29&gt;'R6内部計算用'!AT35,Q29-'R6内部計算用'!AT35,0))</f>
        <v>0</v>
      </c>
      <c r="R30" s="123"/>
      <c r="S30" s="123"/>
      <c r="T30" s="123"/>
      <c r="U30" s="117" t="s">
        <v>24</v>
      </c>
      <c r="V30" s="122">
        <f>IF(B5="","",IF(V29&gt;'R6内部計算用'!AT36,V29-'R6内部計算用'!AT36,0))</f>
        <v>0</v>
      </c>
      <c r="W30" s="123"/>
      <c r="X30" s="123"/>
      <c r="Y30" s="123"/>
      <c r="Z30" s="117" t="s">
        <v>24</v>
      </c>
      <c r="AA30" s="10"/>
      <c r="AB30" s="10"/>
      <c r="AC30" s="10"/>
      <c r="AD30" s="10"/>
    </row>
    <row r="31" spans="1:30" ht="18.899999999999999" customHeight="1">
      <c r="A31" s="12"/>
      <c r="B31" s="120" t="s">
        <v>97</v>
      </c>
      <c r="C31" s="120"/>
      <c r="D31" s="120"/>
      <c r="E31" s="120"/>
      <c r="F31" s="120"/>
      <c r="G31" s="120"/>
      <c r="H31" s="120"/>
      <c r="I31" s="120"/>
      <c r="J31" s="120"/>
      <c r="K31" s="121"/>
      <c r="L31" s="122">
        <f>IF(B5="","",L29-L30)</f>
        <v>0</v>
      </c>
      <c r="M31" s="123"/>
      <c r="N31" s="123"/>
      <c r="O31" s="123"/>
      <c r="P31" s="117" t="s">
        <v>24</v>
      </c>
      <c r="Q31" s="122">
        <f>IF(B5="","",Q29-Q30)</f>
        <v>0</v>
      </c>
      <c r="R31" s="123"/>
      <c r="S31" s="123"/>
      <c r="T31" s="123"/>
      <c r="U31" s="117" t="s">
        <v>24</v>
      </c>
      <c r="V31" s="122">
        <f>IF(B5="","",V29-V30)</f>
        <v>0</v>
      </c>
      <c r="W31" s="123"/>
      <c r="X31" s="123"/>
      <c r="Y31" s="123"/>
      <c r="Z31" s="117" t="s">
        <v>24</v>
      </c>
      <c r="AA31" s="10"/>
      <c r="AB31" s="10"/>
      <c r="AC31" s="10"/>
      <c r="AD31" s="10"/>
    </row>
    <row r="32" spans="1:30" ht="18.899999999999999" customHeight="1">
      <c r="A32" s="12"/>
      <c r="B32" s="124" t="s">
        <v>98</v>
      </c>
      <c r="C32" s="124"/>
      <c r="D32" s="124"/>
      <c r="E32" s="124"/>
      <c r="F32" s="124"/>
      <c r="G32" s="124"/>
      <c r="H32" s="124"/>
      <c r="I32" s="124"/>
      <c r="J32" s="124"/>
      <c r="K32" s="125"/>
      <c r="L32" s="122">
        <f>IF(B5&lt;&gt;"",TRUNC(L31/12*LEFT(B5,LEN(B5)-2),-2),"")</f>
        <v>0</v>
      </c>
      <c r="M32" s="123"/>
      <c r="N32" s="123"/>
      <c r="O32" s="123"/>
      <c r="P32" s="117" t="s">
        <v>24</v>
      </c>
      <c r="Q32" s="122">
        <f>IF(B5&lt;&gt;"",TRUNC(Q31/12*LEFT(B5,LEN(B5)-2),-2),"")</f>
        <v>0</v>
      </c>
      <c r="R32" s="123"/>
      <c r="S32" s="123"/>
      <c r="T32" s="123"/>
      <c r="U32" s="117" t="s">
        <v>24</v>
      </c>
      <c r="V32" s="122">
        <f>IF(B5&lt;&gt;"",TRUNC(V31/12*LEFT(B5,LEN(B5)-2),-2),"")</f>
        <v>0</v>
      </c>
      <c r="W32" s="123"/>
      <c r="X32" s="123"/>
      <c r="Y32" s="123"/>
      <c r="Z32" s="117" t="s">
        <v>24</v>
      </c>
      <c r="AA32" s="10"/>
      <c r="AB32" s="10"/>
      <c r="AC32" s="10"/>
      <c r="AD32" s="10"/>
    </row>
    <row r="33" spans="1:37" ht="18.899999999999999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7" ht="18.899999999999999" customHeight="1">
      <c r="A34" s="12"/>
      <c r="B34" s="17" t="str">
        <f>"令和６年度の賦課限度額は、医療分："&amp;'R6内部計算用'!AT34/10000&amp;"万円 支援分："&amp;'R6内部計算用'!AT35/10000&amp;"万円 介護分："&amp;'R6内部計算用'!AT36/10000&amp;"万円 です。"</f>
        <v>令和６年度の賦課限度額は、医療分：65万円 支援分：24万円 介護分：17万円 です。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7" ht="18.899999999999999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7" ht="33.75" customHeight="1">
      <c r="A36" s="118" t="s">
        <v>47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</row>
    <row r="37" spans="1:37" ht="18.899999999999999" hidden="1" customHeight="1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</row>
    <row r="38" spans="1:37" ht="18.75" hidden="1" customHeight="1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</row>
    <row r="39" spans="1:37" ht="18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3"/>
      <c r="AI39" s="62"/>
      <c r="AJ39" s="62"/>
      <c r="AK39" s="62"/>
    </row>
    <row r="40" spans="1:37" ht="18.899999999999999" customHeight="1">
      <c r="A40" s="32" t="s">
        <v>51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1:37" ht="18.899999999999999" customHeight="1">
      <c r="A41" s="32"/>
      <c r="B41" s="2" t="s">
        <v>49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2" spans="1:37" ht="18.899999999999999" customHeight="1">
      <c r="A42" s="32"/>
      <c r="B42" s="2" t="s">
        <v>50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1:37" ht="18.899999999999999" customHeight="1">
      <c r="A43" s="32"/>
      <c r="B43" s="2" t="s">
        <v>52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1:37" ht="18.899999999999999" customHeight="1">
      <c r="A44" s="32"/>
      <c r="B44" s="2" t="s">
        <v>93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1:37" ht="18.899999999999999" customHeight="1">
      <c r="A45" s="32"/>
      <c r="B45" s="2" t="s">
        <v>53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  <row r="46" spans="1:37" ht="18.899999999999999" customHeight="1">
      <c r="A46" s="2"/>
      <c r="B46" s="2" t="s">
        <v>76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7" ht="18.899999999999999" customHeight="1">
      <c r="A47" s="2"/>
      <c r="B47" s="2" t="s">
        <v>87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7" ht="18.899999999999999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8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8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</sheetData>
  <sheetProtection algorithmName="SHA-512" hashValue="h50Zj6HDG3GXpgMC6PmIZsvRH8D+A/SYf4F8HcKWzKpC3f1S7PeCfe30qlvCopcO4wPv4FS8ogQtxsdlh6iKOg==" saltValue="/7MF1EAzrHcHuncvnVAGkg==" spinCount="100000" sheet="1" selectLockedCells="1"/>
  <mergeCells count="96">
    <mergeCell ref="B13:H13"/>
    <mergeCell ref="I13:N13"/>
    <mergeCell ref="AC13:AD13"/>
    <mergeCell ref="AC14:AD14"/>
    <mergeCell ref="AA15:AB15"/>
    <mergeCell ref="AA13:AB13"/>
    <mergeCell ref="AA14:AB14"/>
    <mergeCell ref="U13:Z13"/>
    <mergeCell ref="U14:Z14"/>
    <mergeCell ref="O14:T14"/>
    <mergeCell ref="O13:T13"/>
    <mergeCell ref="B10:H10"/>
    <mergeCell ref="I10:N10"/>
    <mergeCell ref="AC8:AD8"/>
    <mergeCell ref="AC10:AD10"/>
    <mergeCell ref="B12:H12"/>
    <mergeCell ref="I12:N12"/>
    <mergeCell ref="AC11:AD11"/>
    <mergeCell ref="AC12:AD12"/>
    <mergeCell ref="AA11:AB11"/>
    <mergeCell ref="AA12:AB12"/>
    <mergeCell ref="O11:T11"/>
    <mergeCell ref="O12:T12"/>
    <mergeCell ref="U12:Z12"/>
    <mergeCell ref="I11:N11"/>
    <mergeCell ref="B11:H11"/>
    <mergeCell ref="U11:Z11"/>
    <mergeCell ref="AC9:AD9"/>
    <mergeCell ref="A1:AD1"/>
    <mergeCell ref="I8:N8"/>
    <mergeCell ref="B9:H9"/>
    <mergeCell ref="I9:N9"/>
    <mergeCell ref="B5:H5"/>
    <mergeCell ref="O8:T8"/>
    <mergeCell ref="B8:H8"/>
    <mergeCell ref="O9:T9"/>
    <mergeCell ref="AA8:AB8"/>
    <mergeCell ref="AA9:AB9"/>
    <mergeCell ref="U8:Z8"/>
    <mergeCell ref="U9:Z9"/>
    <mergeCell ref="B26:K26"/>
    <mergeCell ref="L26:O26"/>
    <mergeCell ref="B15:H15"/>
    <mergeCell ref="I15:N15"/>
    <mergeCell ref="B14:H14"/>
    <mergeCell ref="I14:N14"/>
    <mergeCell ref="O16:T16"/>
    <mergeCell ref="B19:Q19"/>
    <mergeCell ref="B21:Q21"/>
    <mergeCell ref="B16:H16"/>
    <mergeCell ref="I16:N16"/>
    <mergeCell ref="S17:W17"/>
    <mergeCell ref="R18:AA18"/>
    <mergeCell ref="AA16:AB16"/>
    <mergeCell ref="U16:Z16"/>
    <mergeCell ref="B25:K25"/>
    <mergeCell ref="AC16:AD16"/>
    <mergeCell ref="L25:P25"/>
    <mergeCell ref="Q25:U25"/>
    <mergeCell ref="AC15:AD15"/>
    <mergeCell ref="U15:Z15"/>
    <mergeCell ref="R21:W21"/>
    <mergeCell ref="AA10:AB10"/>
    <mergeCell ref="O10:T10"/>
    <mergeCell ref="U10:Z10"/>
    <mergeCell ref="Q26:T26"/>
    <mergeCell ref="R19:W19"/>
    <mergeCell ref="O15:T15"/>
    <mergeCell ref="V26:Y26"/>
    <mergeCell ref="V25:Z25"/>
    <mergeCell ref="Q31:T31"/>
    <mergeCell ref="B28:K28"/>
    <mergeCell ref="L27:O27"/>
    <mergeCell ref="Q27:T27"/>
    <mergeCell ref="V27:Y27"/>
    <mergeCell ref="L28:O28"/>
    <mergeCell ref="Q28:T28"/>
    <mergeCell ref="V28:Y28"/>
    <mergeCell ref="B27:K27"/>
    <mergeCell ref="V31:Y31"/>
    <mergeCell ref="A36:AH36"/>
    <mergeCell ref="A37:AK38"/>
    <mergeCell ref="B29:K29"/>
    <mergeCell ref="L29:O29"/>
    <mergeCell ref="Q29:T29"/>
    <mergeCell ref="V29:Y29"/>
    <mergeCell ref="B30:K30"/>
    <mergeCell ref="L30:O30"/>
    <mergeCell ref="Q30:T30"/>
    <mergeCell ref="V30:Y30"/>
    <mergeCell ref="B32:K32"/>
    <mergeCell ref="L32:O32"/>
    <mergeCell ref="Q32:T32"/>
    <mergeCell ref="V32:Y32"/>
    <mergeCell ref="B31:K31"/>
    <mergeCell ref="L31:O31"/>
  </mergeCells>
  <phoneticPr fontId="2"/>
  <dataValidations count="4">
    <dataValidation type="whole" allowBlank="1" showInputMessage="1" showErrorMessage="1" error="整数を入力してください。_x000a_マイナスの場合は、0を入力してください。" sqref="I9:T16" xr:uid="{00000000-0002-0000-0000-000000000000}">
      <formula1>0</formula1>
      <formula2>99999999</formula2>
    </dataValidation>
    <dataValidation type="whole" allowBlank="1" showInputMessage="1" showErrorMessage="1" error="整数を入力してください。_x000a_マイナスの場合は、0を入力してください。" sqref="U9:Z16" xr:uid="{00000000-0002-0000-0000-000001000000}">
      <formula1>-9999999</formula1>
      <formula2>99999999</formula2>
    </dataValidation>
    <dataValidation type="list" allowBlank="1" showInputMessage="1" showErrorMessage="1" error="選択してください。" sqref="AA9:AD16" xr:uid="{00000000-0002-0000-0000-000002000000}">
      <formula1>"●"</formula1>
    </dataValidation>
    <dataValidation type="list" allowBlank="1" showInputMessage="1" showErrorMessage="1" error="加入期間を選択してください。" sqref="F6:I6" xr:uid="{00000000-0002-0000-0000-000003000000}">
      <formula1>#REF!</formula1>
    </dataValidation>
  </dataValidations>
  <pageMargins left="0.59055118110236227" right="0.59055118110236227" top="0.78740157480314965" bottom="0.78740157480314965" header="0.31496062992125984" footer="0.31496062992125984"/>
  <pageSetup paperSize="9" scale="83" orientation="portrait" r:id="rId1"/>
  <headerFooter>
    <oddFooter>&amp;R作成日：&amp;D</oddFooter>
  </headerFooter>
  <ignoredErrors>
    <ignoredError sqref="M31:O31 R31:T31 W31:Y31 M29:O29 R29:T29 W29:Y29 M32:O32 R32:T32 W32:Y32 M30:O30 R30:T30 W30:Y30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加入期間を選択してください。" xr:uid="{00000000-0002-0000-0000-000004000000}">
          <x14:formula1>
            <xm:f>'R6内部計算用'!$AT$6:$AT$18</xm:f>
          </x14:formula1>
          <xm:sqref>B5:H5</xm:sqref>
        </x14:dataValidation>
        <x14:dataValidation type="list" allowBlank="1" showInputMessage="1" showErrorMessage="1" error="年齢区分を選択してください。" xr:uid="{00000000-0002-0000-0000-000005000000}">
          <x14:formula1>
            <xm:f>'R6内部計算用'!$AT$1:$AT$5</xm:f>
          </x14:formula1>
          <xm:sqref>B9:H16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AZ39"/>
  <sheetViews>
    <sheetView topLeftCell="AC7" zoomScale="80" zoomScaleNormal="80" workbookViewId="0">
      <selection activeCell="AG9" sqref="AG9"/>
    </sheetView>
  </sheetViews>
  <sheetFormatPr defaultColWidth="3.21875" defaultRowHeight="16.2"/>
  <cols>
    <col min="1" max="3" width="3.21875" style="1"/>
    <col min="4" max="25" width="3.21875" style="2" customWidth="1"/>
    <col min="26" max="29" width="9.6640625" style="2" customWidth="1"/>
    <col min="30" max="31" width="12.6640625" style="2" customWidth="1"/>
    <col min="32" max="33" width="12.6640625" style="1" customWidth="1"/>
    <col min="34" max="45" width="11.6640625" style="4" customWidth="1"/>
    <col min="46" max="46" width="11.88671875" style="1" customWidth="1"/>
    <col min="47" max="47" width="3.33203125" style="1" customWidth="1"/>
    <col min="48" max="48" width="3.21875" style="1" customWidth="1"/>
    <col min="49" max="49" width="12.77734375" style="1" bestFit="1" customWidth="1"/>
    <col min="50" max="50" width="4.77734375" style="1" bestFit="1" customWidth="1"/>
    <col min="51" max="51" width="11.77734375" style="1" bestFit="1" customWidth="1"/>
    <col min="52" max="16384" width="3.21875" style="1"/>
  </cols>
  <sheetData>
    <row r="1" spans="1:52">
      <c r="A1" s="12"/>
      <c r="B1" s="12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3"/>
      <c r="AA1" s="3"/>
      <c r="AB1" s="3"/>
      <c r="AC1" s="3"/>
      <c r="AD1" s="3"/>
      <c r="AE1" s="3"/>
      <c r="AT1" s="21"/>
      <c r="AU1" s="20"/>
      <c r="AV1" s="20"/>
      <c r="AW1" s="20"/>
      <c r="AX1" s="20"/>
      <c r="AY1" s="20"/>
    </row>
    <row r="2" spans="1:52" ht="16.5" customHeight="1">
      <c r="A2" s="12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3"/>
      <c r="AA2" s="3"/>
      <c r="AB2" s="3"/>
      <c r="AC2" s="3"/>
      <c r="AD2" s="3"/>
      <c r="AE2" s="3"/>
      <c r="AT2" s="37" t="s">
        <v>96</v>
      </c>
      <c r="AU2" s="20"/>
      <c r="AV2" s="20"/>
      <c r="AW2" s="20"/>
      <c r="AX2" s="20"/>
      <c r="AY2" s="20"/>
    </row>
    <row r="3" spans="1:52" ht="18.899999999999999" customHeight="1">
      <c r="A3" s="12"/>
      <c r="B3" s="12"/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3"/>
      <c r="AA3" s="3"/>
      <c r="AB3" s="3"/>
      <c r="AC3" s="3"/>
      <c r="AD3" s="3"/>
      <c r="AE3" s="3"/>
      <c r="AT3" s="38" t="s">
        <v>95</v>
      </c>
      <c r="AU3" s="20"/>
      <c r="AV3" s="20"/>
      <c r="AW3" s="20"/>
      <c r="AX3" s="20"/>
      <c r="AY3" s="20"/>
    </row>
    <row r="4" spans="1:52" ht="18.899999999999999" customHeight="1">
      <c r="A4" s="12"/>
      <c r="B4" s="12"/>
      <c r="C4" s="12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3"/>
      <c r="AA4" s="3"/>
      <c r="AB4" s="3"/>
      <c r="AC4" s="3"/>
      <c r="AD4" s="3"/>
      <c r="AE4" s="3"/>
      <c r="AT4" s="38" t="s">
        <v>1</v>
      </c>
      <c r="AU4" s="20"/>
      <c r="AV4" s="20"/>
      <c r="AW4" s="20"/>
      <c r="AX4" s="20"/>
      <c r="AY4" s="20"/>
    </row>
    <row r="5" spans="1:52" ht="18.899999999999999" customHeight="1">
      <c r="A5" s="12"/>
      <c r="B5" s="12"/>
      <c r="C5" s="12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3"/>
      <c r="AA5" s="3"/>
      <c r="AB5" s="3"/>
      <c r="AC5" s="3"/>
      <c r="AD5" s="3"/>
      <c r="AE5" s="3"/>
      <c r="AT5" s="39" t="s">
        <v>3</v>
      </c>
      <c r="AU5" s="20"/>
      <c r="AV5" s="20"/>
      <c r="AW5" s="20"/>
      <c r="AX5" s="20"/>
      <c r="AY5" s="20"/>
    </row>
    <row r="6" spans="1:52" ht="18.899999999999999" customHeight="1">
      <c r="A6" s="12"/>
      <c r="B6" s="12"/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3"/>
      <c r="AA6" s="3"/>
      <c r="AB6" s="3"/>
      <c r="AC6" s="3"/>
      <c r="AD6" s="3"/>
      <c r="AE6" s="3"/>
      <c r="AH6" s="185" t="s">
        <v>86</v>
      </c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/>
      <c r="AT6" s="22"/>
      <c r="AU6" s="20"/>
      <c r="AV6" s="20"/>
      <c r="AW6" s="20"/>
      <c r="AX6" s="20"/>
      <c r="AY6" s="20"/>
    </row>
    <row r="7" spans="1:52" ht="18.899999999999999" customHeight="1">
      <c r="A7" s="12"/>
      <c r="B7" s="12"/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88" t="s">
        <v>61</v>
      </c>
      <c r="AA7" s="189"/>
      <c r="AB7" s="189"/>
      <c r="AC7" s="190"/>
      <c r="AD7" s="3"/>
      <c r="AE7" s="3"/>
      <c r="AH7" s="191" t="s">
        <v>26</v>
      </c>
      <c r="AI7" s="191"/>
      <c r="AJ7" s="191"/>
      <c r="AK7" s="191"/>
      <c r="AL7" s="191" t="s">
        <v>27</v>
      </c>
      <c r="AM7" s="191"/>
      <c r="AN7" s="191"/>
      <c r="AO7" s="191"/>
      <c r="AP7" s="191" t="s">
        <v>28</v>
      </c>
      <c r="AQ7" s="191"/>
      <c r="AR7" s="191"/>
      <c r="AS7" s="191"/>
      <c r="AT7" s="34" t="s">
        <v>2</v>
      </c>
      <c r="AU7" s="20"/>
      <c r="AV7" s="20"/>
      <c r="AW7" s="33" t="s">
        <v>81</v>
      </c>
      <c r="AX7" s="20"/>
      <c r="AY7" s="20"/>
    </row>
    <row r="8" spans="1:52" ht="44.25" customHeight="1">
      <c r="A8" s="181" t="s">
        <v>77</v>
      </c>
      <c r="B8" s="182"/>
      <c r="C8" s="182"/>
      <c r="D8" s="182"/>
      <c r="E8" s="182"/>
      <c r="F8" s="183"/>
      <c r="G8" s="184" t="s">
        <v>42</v>
      </c>
      <c r="H8" s="182"/>
      <c r="I8" s="182"/>
      <c r="J8" s="182"/>
      <c r="K8" s="182"/>
      <c r="L8" s="183"/>
      <c r="M8" s="184" t="s">
        <v>38</v>
      </c>
      <c r="N8" s="182"/>
      <c r="O8" s="182"/>
      <c r="P8" s="182"/>
      <c r="Q8" s="182"/>
      <c r="R8" s="183"/>
      <c r="S8" s="181" t="s">
        <v>57</v>
      </c>
      <c r="T8" s="182"/>
      <c r="U8" s="182"/>
      <c r="V8" s="182"/>
      <c r="W8" s="182"/>
      <c r="X8" s="183"/>
      <c r="Y8" s="6"/>
      <c r="Z8" s="40" t="s">
        <v>58</v>
      </c>
      <c r="AA8" s="40" t="s">
        <v>59</v>
      </c>
      <c r="AB8" s="40" t="s">
        <v>60</v>
      </c>
      <c r="AC8" s="41" t="s">
        <v>64</v>
      </c>
      <c r="AD8" s="35" t="s">
        <v>78</v>
      </c>
      <c r="AE8" s="40" t="s">
        <v>79</v>
      </c>
      <c r="AF8" s="35" t="s">
        <v>80</v>
      </c>
      <c r="AG8" s="42" t="s">
        <v>46</v>
      </c>
      <c r="AH8" s="44" t="s">
        <v>54</v>
      </c>
      <c r="AI8" s="44" t="s">
        <v>55</v>
      </c>
      <c r="AJ8" s="44" t="s">
        <v>56</v>
      </c>
      <c r="AK8" s="44" t="s">
        <v>37</v>
      </c>
      <c r="AL8" s="43" t="s">
        <v>54</v>
      </c>
      <c r="AM8" s="36" t="s">
        <v>55</v>
      </c>
      <c r="AN8" s="36" t="s">
        <v>56</v>
      </c>
      <c r="AO8" s="36" t="s">
        <v>37</v>
      </c>
      <c r="AP8" s="36" t="s">
        <v>54</v>
      </c>
      <c r="AQ8" s="36" t="s">
        <v>55</v>
      </c>
      <c r="AR8" s="36" t="s">
        <v>56</v>
      </c>
      <c r="AS8" s="36" t="s">
        <v>37</v>
      </c>
      <c r="AT8" s="34" t="s">
        <v>5</v>
      </c>
      <c r="AU8" s="20"/>
      <c r="AV8" s="20"/>
      <c r="AW8" s="47">
        <v>0</v>
      </c>
      <c r="AX8" s="48"/>
      <c r="AY8" s="49">
        <v>0</v>
      </c>
      <c r="AZ8" s="4"/>
    </row>
    <row r="9" spans="1:52" ht="18.899999999999999" customHeight="1">
      <c r="A9" s="178">
        <f>IF(AE9-AF9&gt;0,AE9-AF9,0)</f>
        <v>0</v>
      </c>
      <c r="B9" s="179"/>
      <c r="C9" s="179"/>
      <c r="D9" s="179"/>
      <c r="E9" s="179"/>
      <c r="F9" s="180"/>
      <c r="G9" s="178">
        <f>IF(入力・印刷用!B9=$AT$1,0,IF(入力・印刷用!B9=$AT$5,IF(入力・印刷用!O9&gt;=$AW$30,入力・印刷用!O9-$AW$30,IF(入力・印刷用!O9&gt;=$AW$29,入力・印刷用!O9*$AX$29-$AY$29,IF(入力・印刷用!O9&gt;=$AW$28,入力・印刷用!O9*$AX$28-$AY$28,IF(入力・印刷用!O9&gt;=$AW$27,入力・印刷用!O9*$AX$27-$AY$27,IF(入力・印刷用!O9&gt;=$AY$26,入力・印刷用!O9-$AY$26,0))))),IF(入力・印刷用!O9&gt;=$AW$25,入力・印刷用!O9-$AY$25,IF(入力・印刷用!O9&gt;=$AW$24,入力・印刷用!O9*$AX$24-$AY$24,IF(入力・印刷用!O9&gt;=$AW$23,入力・印刷用!O9*$AX$23-$AY$23,IF(入力・印刷用!O9&gt;=$AW$22,入力・印刷用!O9*$AX$22-$AY$22,IF(入力・印刷用!O9&gt;=$AY$21,入力・印刷用!O9-$AY$21,0)))))))</f>
        <v>0</v>
      </c>
      <c r="H9" s="179"/>
      <c r="I9" s="179"/>
      <c r="J9" s="179"/>
      <c r="K9" s="179"/>
      <c r="L9" s="180"/>
      <c r="M9" s="178">
        <f>IF(入力・印刷用!U9+A9+G9&lt;0,0,入力・印刷用!U9+A9+G9)</f>
        <v>0</v>
      </c>
      <c r="N9" s="179"/>
      <c r="O9" s="179"/>
      <c r="P9" s="179"/>
      <c r="Q9" s="179"/>
      <c r="R9" s="180"/>
      <c r="S9" s="178">
        <f t="shared" ref="S9:S16" si="0">IF(M9&gt;=$AW$36,M9,IF(M9&gt;=$AW$35,M9-$AY$35,IF(M9&gt;=$AW$34,M9-$AY$34,IF(M9&gt;$AW$33,IF(M9-$AY$33&lt;0,0,M9-$AY$33),0))))</f>
        <v>0</v>
      </c>
      <c r="T9" s="179"/>
      <c r="U9" s="179"/>
      <c r="V9" s="179"/>
      <c r="W9" s="179"/>
      <c r="X9" s="180"/>
      <c r="Y9" s="25"/>
      <c r="Z9" s="45">
        <f>IF(入力・印刷用!I9&gt;550000,1,0)</f>
        <v>0</v>
      </c>
      <c r="AA9" s="45">
        <f>IF(入力・印刷用!B9=AT5,IF(入力・印刷用!O9&gt;1250000,1,0),IF(入力・印刷用!O9&gt;600000,1,0))</f>
        <v>0</v>
      </c>
      <c r="AB9" s="45">
        <f>IF(Z9+AA9&gt;0,1,0)</f>
        <v>0</v>
      </c>
      <c r="AC9" s="45">
        <f>IF(入力・印刷用!AC9&lt;&gt;"●",IF(入力・印刷用!B9&lt;&gt;AT1,1,0),0)</f>
        <v>0</v>
      </c>
      <c r="AD9" s="45">
        <f>IF(入力・印刷用!I9&gt;=$AW$18,入力・印刷用!I9-$AY$18,IF(入力・印刷用!I9&gt;=$AW$17,入力・印刷用!I9*$AX$17-$AY$17, IF(入力・印刷用!I9&gt;=$AW$16,TRUNC(入力・印刷用!I9/4,-3)*$AX$16-$AY$16, IF(入力・印刷用!I9&gt;=$AW$15,TRUNC(入力・印刷用!I9/4,-3)*$AX$15-$AY$15, IF(入力・印刷用!I9&gt;=$AW$14,TRUNC(入力・印刷用!I9/4,-3)*$AX$14+$AY$14,IF(入力・印刷用!I9&gt;=$AW$13,$AY$13,IF(入力・印刷用!I9&gt;=$AW$12,$AY$12,IF(入力・印刷用!I9&gt;=$AW$11,$AY$11,IF(入力・印刷用!I9&gt;=$AW$10,$AY$10,IF(入力・印刷用!I9&gt;=$AW$9,入力・印刷用!I9-$AY$9,IF(入力・印刷用!I9&gt;=$AW$8,0,0)))))))))))</f>
        <v>0</v>
      </c>
      <c r="AE9" s="64">
        <f>IF(入力・印刷用!AA9="●",AD9*0.3,AD9)</f>
        <v>0</v>
      </c>
      <c r="AF9" s="64">
        <f t="shared" ref="AF9:AF16" si="1">IF(AE9&gt;0,IF(G9&gt;0,IF(IF(AE9&gt;100000,100000,AE9)+IF(G9&gt;100000,100000,G9)&gt;100000,IF(AE9&gt;100000,100000,AE9)+IF(G9&gt;100000,100000,G9)-100000,0),0),0)</f>
        <v>0</v>
      </c>
      <c r="AG9" s="64">
        <f>IF(入力・印刷用!B9=AT5,IF(G9&gt;=150000,M9-150000,M9-G9),M9)</f>
        <v>0</v>
      </c>
      <c r="AH9" s="64" t="str">
        <f>IF(入力・印刷用!B9=AT1,"",IF(入力・印刷用!AC9="",TRUNC(S9*AT22),0))</f>
        <v/>
      </c>
      <c r="AI9" s="64" t="str">
        <f>IF(入力・印刷用!B9=AT1,"",IF(入力・印刷用!AC9="",IF(入力・印刷用!B9=AT2,AT25*0.5,AT25),0))</f>
        <v/>
      </c>
      <c r="AJ9" s="64"/>
      <c r="AK9" s="65"/>
      <c r="AL9" s="64" t="str">
        <f>IF(入力・印刷用!B9=AT1,"",IF(入力・印刷用!AC9="",TRUNC(S9*AT23),0))</f>
        <v/>
      </c>
      <c r="AM9" s="64" t="str">
        <f>IF(入力・印刷用!B9=AT1,"",IF(入力・印刷用!AC9="",IF(入力・印刷用!B9=AT2,AT26*0.5,AT26),0))</f>
        <v/>
      </c>
      <c r="AN9" s="64"/>
      <c r="AO9" s="65"/>
      <c r="AP9" s="64" t="str">
        <f>IF(入力・印刷用!B9=AT4,IF(入力・印刷用!AC9="",TRUNC(S9*AT24),0),"")</f>
        <v/>
      </c>
      <c r="AQ9" s="64" t="str">
        <f>IF(入力・印刷用!B9=AT4,IF(入力・印刷用!AC9="",AT27,0),"")</f>
        <v/>
      </c>
      <c r="AR9" s="64"/>
      <c r="AS9" s="65"/>
      <c r="AT9" s="66" t="s">
        <v>7</v>
      </c>
      <c r="AU9" s="67"/>
      <c r="AV9" s="67"/>
      <c r="AW9" s="68">
        <v>551000</v>
      </c>
      <c r="AX9" s="69"/>
      <c r="AY9" s="70">
        <v>550000</v>
      </c>
      <c r="AZ9" s="4"/>
    </row>
    <row r="10" spans="1:52" ht="18.899999999999999" customHeight="1">
      <c r="A10" s="178">
        <f t="shared" ref="A10:A16" si="2">IF(AE10-AF10&gt;0,AE10-AF10,0)</f>
        <v>0</v>
      </c>
      <c r="B10" s="179"/>
      <c r="C10" s="179"/>
      <c r="D10" s="179"/>
      <c r="E10" s="179"/>
      <c r="F10" s="180"/>
      <c r="G10" s="178">
        <f>IF(入力・印刷用!B10=$AT$1,0,IF(入力・印刷用!B10=$AT$5,IF(入力・印刷用!O10&gt;=$AW$30,入力・印刷用!O10-$AW$30,IF(入力・印刷用!O10&gt;=$AW$29,入力・印刷用!O10*$AX$29-$AY$29,IF(入力・印刷用!O10&gt;=$AW$28,入力・印刷用!O10*$AX$28-$AY$28,IF(入力・印刷用!O10&gt;=$AW$27,入力・印刷用!O10*$AX$27-$AY$27,IF(入力・印刷用!O10&gt;=$AY$26,入力・印刷用!O10-$AY$26,0))))),IF(入力・印刷用!O10&gt;=$AW$25,入力・印刷用!O10-$AY$25,IF(入力・印刷用!O10&gt;=$AW$24,入力・印刷用!O10*$AX$24-$AY$24,IF(入力・印刷用!O10&gt;=$AW$23,入力・印刷用!O10*$AX$23-$AY$23,IF(入力・印刷用!O10&gt;=$AW$22,入力・印刷用!O10*$AX$22-$AY$22,IF(入力・印刷用!O10&gt;=$AY$21,入力・印刷用!O10-$AY$21,0)))))))</f>
        <v>0</v>
      </c>
      <c r="H10" s="179"/>
      <c r="I10" s="179"/>
      <c r="J10" s="179"/>
      <c r="K10" s="179"/>
      <c r="L10" s="180"/>
      <c r="M10" s="178">
        <f>IF(入力・印刷用!U10+A10+G10&lt;0,0,入力・印刷用!U10+A10+G10)</f>
        <v>0</v>
      </c>
      <c r="N10" s="179"/>
      <c r="O10" s="179"/>
      <c r="P10" s="179"/>
      <c r="Q10" s="179"/>
      <c r="R10" s="180"/>
      <c r="S10" s="178">
        <f t="shared" si="0"/>
        <v>0</v>
      </c>
      <c r="T10" s="179"/>
      <c r="U10" s="179"/>
      <c r="V10" s="179"/>
      <c r="W10" s="179"/>
      <c r="X10" s="180"/>
      <c r="Y10" s="25"/>
      <c r="Z10" s="45">
        <f>IF(入力・印刷用!I10&gt;550000,1,0)</f>
        <v>0</v>
      </c>
      <c r="AA10" s="45">
        <f>IF(入力・印刷用!B10=AT5,IF(入力・印刷用!O10&gt;1250000,1,0),IF(入力・印刷用!O10&gt;600000,1,0))</f>
        <v>0</v>
      </c>
      <c r="AB10" s="45">
        <f t="shared" ref="AB10:AB16" si="3">IF(Z10+AA10&gt;0,1,0)</f>
        <v>0</v>
      </c>
      <c r="AC10" s="45">
        <f>IF(入力・印刷用!AC10&lt;&gt;"●",IF(入力・印刷用!B10&lt;&gt;AT1,1,0),0)</f>
        <v>0</v>
      </c>
      <c r="AD10" s="45">
        <f>IF(入力・印刷用!I10&gt;=$AW$18,入力・印刷用!I10-$AY$18,IF(入力・印刷用!I10&gt;=$AW$17,入力・印刷用!I10*$AX$17-$AY$17, IF(入力・印刷用!I10&gt;=$AW$16,TRUNC(入力・印刷用!I10/4,-3)*$AX$16-$AY$16, IF(入力・印刷用!I10&gt;=$AW$15,TRUNC(入力・印刷用!I10/4,-3)*$AX$15-$AY$15, IF(入力・印刷用!I10&gt;=$AW$14,TRUNC(入力・印刷用!I10/4,-3)*$AX$14+$AY$14,IF(入力・印刷用!I10&gt;=$AW$13,$AY$13,IF(入力・印刷用!I10&gt;=$AW$12,$AY$12,IF(入力・印刷用!I10&gt;=$AW$11,$AY$11,IF(入力・印刷用!I10&gt;=$AW$10,$AY$10,IF(入力・印刷用!I10&gt;=$AW$9,入力・印刷用!I10-$AY$9,IF(入力・印刷用!I10&gt;=$AW$8,0,0)))))))))))</f>
        <v>0</v>
      </c>
      <c r="AE10" s="64">
        <f>IF(入力・印刷用!AA10="●",AD10*0.3,AD10)</f>
        <v>0</v>
      </c>
      <c r="AF10" s="64">
        <f t="shared" si="1"/>
        <v>0</v>
      </c>
      <c r="AG10" s="64">
        <f>IF(入力・印刷用!B10=AT5,IF(G10&gt;=150000,M10-150000,M10-G10),M10)</f>
        <v>0</v>
      </c>
      <c r="AH10" s="64" t="str">
        <f>IF(入力・印刷用!B10=AT1,"",IF(入力・印刷用!AC10="",TRUNC(S10*AT22),0))</f>
        <v/>
      </c>
      <c r="AI10" s="64" t="str">
        <f>IF(入力・印刷用!B10=AT1,"",IF(入力・印刷用!AC10="",IF(入力・印刷用!B10=AT2,AT25*0.5,AT25),0))</f>
        <v/>
      </c>
      <c r="AJ10" s="64"/>
      <c r="AK10" s="65"/>
      <c r="AL10" s="64" t="str">
        <f>IF(入力・印刷用!B10=AT1,"",IF(入力・印刷用!AC10="",TRUNC(S10*AT23),0))</f>
        <v/>
      </c>
      <c r="AM10" s="64" t="str">
        <f>IF(入力・印刷用!B10=AT1,"",IF(入力・印刷用!AC10="",IF(入力・印刷用!B10=AT2,AT26*0.5,AT26),0))</f>
        <v/>
      </c>
      <c r="AN10" s="64"/>
      <c r="AO10" s="65"/>
      <c r="AP10" s="64" t="str">
        <f>IF(入力・印刷用!B10=AT4,IF(入力・印刷用!AC10="",TRUNC(S10*AT24),0),"")</f>
        <v/>
      </c>
      <c r="AQ10" s="64" t="str">
        <f>IF(入力・印刷用!B10=AT4,IF(入力・印刷用!AC10="",AT27,0),"")</f>
        <v/>
      </c>
      <c r="AR10" s="64"/>
      <c r="AS10" s="65"/>
      <c r="AT10" s="66" t="s">
        <v>9</v>
      </c>
      <c r="AU10" s="67"/>
      <c r="AV10" s="67"/>
      <c r="AW10" s="68">
        <v>1619000</v>
      </c>
      <c r="AX10" s="69"/>
      <c r="AY10" s="70">
        <v>1069000</v>
      </c>
      <c r="AZ10" s="4"/>
    </row>
    <row r="11" spans="1:52" ht="18.899999999999999" customHeight="1">
      <c r="A11" s="178">
        <f t="shared" si="2"/>
        <v>0</v>
      </c>
      <c r="B11" s="179"/>
      <c r="C11" s="179"/>
      <c r="D11" s="179"/>
      <c r="E11" s="179"/>
      <c r="F11" s="180"/>
      <c r="G11" s="178">
        <f>IF(入力・印刷用!B11=$AT$1,0,IF(入力・印刷用!B11=$AT$5,IF(入力・印刷用!O11&gt;=$AW$30,入力・印刷用!O11-$AW$30,IF(入力・印刷用!O11&gt;=$AW$29,入力・印刷用!O11*$AX$29-$AY$29,IF(入力・印刷用!O11&gt;=$AW$28,入力・印刷用!O11*$AX$28-$AY$28,IF(入力・印刷用!O11&gt;=$AW$27,入力・印刷用!O11*$AX$27-$AY$27,IF(入力・印刷用!O11&gt;=$AY$26,入力・印刷用!O11-$AY$26,0))))),IF(入力・印刷用!O11&gt;=$AW$25,入力・印刷用!O11-$AY$25,IF(入力・印刷用!O11&gt;=$AW$24,入力・印刷用!O11*$AX$24-$AY$24,IF(入力・印刷用!O11&gt;=$AW$23,入力・印刷用!O11*$AX$23-$AY$23,IF(入力・印刷用!O11&gt;=$AW$22,入力・印刷用!O11*$AX$22-$AY$22,IF(入力・印刷用!O11&gt;=$AY$21,入力・印刷用!O11-$AY$21,0)))))))</f>
        <v>0</v>
      </c>
      <c r="H11" s="179"/>
      <c r="I11" s="179"/>
      <c r="J11" s="179"/>
      <c r="K11" s="179"/>
      <c r="L11" s="180"/>
      <c r="M11" s="178">
        <f>IF(入力・印刷用!U11+A11+G11&lt;0,0,入力・印刷用!U11+A11+G11)</f>
        <v>0</v>
      </c>
      <c r="N11" s="179"/>
      <c r="O11" s="179"/>
      <c r="P11" s="179"/>
      <c r="Q11" s="179"/>
      <c r="R11" s="180"/>
      <c r="S11" s="178">
        <f t="shared" si="0"/>
        <v>0</v>
      </c>
      <c r="T11" s="179"/>
      <c r="U11" s="179"/>
      <c r="V11" s="179"/>
      <c r="W11" s="179"/>
      <c r="X11" s="180"/>
      <c r="Y11" s="25"/>
      <c r="Z11" s="45">
        <f>IF(入力・印刷用!I11&gt;550000,1,0)</f>
        <v>0</v>
      </c>
      <c r="AA11" s="45">
        <f>IF(入力・印刷用!B11=AT5,IF(入力・印刷用!O11&gt;1250000,1,0),IF(入力・印刷用!O11&gt;600000,1,0))</f>
        <v>0</v>
      </c>
      <c r="AB11" s="45">
        <f t="shared" si="3"/>
        <v>0</v>
      </c>
      <c r="AC11" s="45">
        <f>IF(入力・印刷用!AC11&lt;&gt;"●",IF(入力・印刷用!B11&lt;&gt;AT1,1,0),0)</f>
        <v>0</v>
      </c>
      <c r="AD11" s="45">
        <f>IF(入力・印刷用!I11&gt;=$AW$18,入力・印刷用!I11-$AY$18,IF(入力・印刷用!I11&gt;=$AW$17,入力・印刷用!I11*$AX$17-$AY$17, IF(入力・印刷用!I11&gt;=$AW$16,TRUNC(入力・印刷用!I11/4,-3)*$AX$16-$AY$16, IF(入力・印刷用!I11&gt;=$AW$15,TRUNC(入力・印刷用!I11/4,-3)*$AX$15-$AY$15, IF(入力・印刷用!I11&gt;=$AW$14,TRUNC(入力・印刷用!I11/4,-3)*$AX$14+$AY$14,IF(入力・印刷用!I11&gt;=$AW$13,$AY$13,IF(入力・印刷用!I11&gt;=$AW$12,$AY$12,IF(入力・印刷用!I11&gt;=$AW$11,$AY$11,IF(入力・印刷用!I11&gt;=$AW$10,$AY$10,IF(入力・印刷用!I11&gt;=$AW$9,入力・印刷用!I11-$AY$9,IF(入力・印刷用!I11&gt;=$AW$8,0,0)))))))))))</f>
        <v>0</v>
      </c>
      <c r="AE11" s="64">
        <f>IF(入力・印刷用!AA11="●",AD11*0.3,AD11)</f>
        <v>0</v>
      </c>
      <c r="AF11" s="64">
        <f t="shared" si="1"/>
        <v>0</v>
      </c>
      <c r="AG11" s="64">
        <f>IF(入力・印刷用!B11=AT5,IF(G11&gt;=150000,M11-150000,M11-G11),M11)</f>
        <v>0</v>
      </c>
      <c r="AH11" s="64" t="str">
        <f>IF(入力・印刷用!B11=AT1,"",IF(入力・印刷用!AC11="",TRUNC(S11*AT22),0))</f>
        <v/>
      </c>
      <c r="AI11" s="64" t="str">
        <f>IF(入力・印刷用!B11=AT1,"",IF(入力・印刷用!AC11="",IF(入力・印刷用!B11=AT2,AT25*0.5,AT25),0))</f>
        <v/>
      </c>
      <c r="AJ11" s="64" t="str">
        <f>IF(入力・印刷用!B11=AT1,"",IF(入力・印刷用!AC11="",TRUNC(入力・印刷用!#REF!*AT28),0))</f>
        <v/>
      </c>
      <c r="AK11" s="65"/>
      <c r="AL11" s="64" t="str">
        <f>IF(入力・印刷用!B11=AT1,"",IF(入力・印刷用!AC11="",TRUNC(S11*AT23),0))</f>
        <v/>
      </c>
      <c r="AM11" s="64" t="str">
        <f>IF(入力・印刷用!B11=AT1,"",IF(入力・印刷用!AC11="",IF(入力・印刷用!B11=AT2,AT26*0.5,AT26),0))</f>
        <v/>
      </c>
      <c r="AN11" s="64"/>
      <c r="AO11" s="65"/>
      <c r="AP11" s="64" t="str">
        <f>IF(入力・印刷用!B11=AT4,IF(入力・印刷用!AC11="",TRUNC(S11*AT24),0),"")</f>
        <v/>
      </c>
      <c r="AQ11" s="64" t="str">
        <f>IF(入力・印刷用!B11=AT4,IF(入力・印刷用!AC11="",AT27,0),"")</f>
        <v/>
      </c>
      <c r="AR11" s="64"/>
      <c r="AS11" s="65"/>
      <c r="AT11" s="66" t="s">
        <v>11</v>
      </c>
      <c r="AU11" s="67"/>
      <c r="AV11" s="67"/>
      <c r="AW11" s="68">
        <v>1620000</v>
      </c>
      <c r="AX11" s="69"/>
      <c r="AY11" s="70">
        <v>1070000</v>
      </c>
      <c r="AZ11" s="4"/>
    </row>
    <row r="12" spans="1:52" ht="18.899999999999999" customHeight="1">
      <c r="A12" s="178">
        <f t="shared" si="2"/>
        <v>0</v>
      </c>
      <c r="B12" s="179"/>
      <c r="C12" s="179"/>
      <c r="D12" s="179"/>
      <c r="E12" s="179"/>
      <c r="F12" s="180"/>
      <c r="G12" s="178">
        <f>IF(入力・印刷用!B12=$AT$1,0,IF(入力・印刷用!B12=$AT$5,IF(入力・印刷用!O12&gt;=$AW$30,入力・印刷用!O12-$AW$30,IF(入力・印刷用!O12&gt;=$AW$29,入力・印刷用!O12*$AX$29-$AY$29,IF(入力・印刷用!O12&gt;=$AW$28,入力・印刷用!O12*$AX$28-$AY$28,IF(入力・印刷用!O12&gt;=$AW$27,入力・印刷用!O12*$AX$27-$AY$27,IF(入力・印刷用!O12&gt;=$AY$26,入力・印刷用!O12-$AY$26,0))))),IF(入力・印刷用!O12&gt;=$AW$25,入力・印刷用!O12-$AY$25,IF(入力・印刷用!O12&gt;=$AW$24,入力・印刷用!O12*$AX$24-$AY$24,IF(入力・印刷用!O12&gt;=$AW$23,入力・印刷用!O12*$AX$23-$AY$23,IF(入力・印刷用!O12&gt;=$AW$22,入力・印刷用!O12*$AX$22-$AY$22,IF(入力・印刷用!O12&gt;=$AY$21,入力・印刷用!O12-$AY$21,0)))))))</f>
        <v>0</v>
      </c>
      <c r="H12" s="179"/>
      <c r="I12" s="179"/>
      <c r="J12" s="179"/>
      <c r="K12" s="179"/>
      <c r="L12" s="180"/>
      <c r="M12" s="178">
        <f>IF(入力・印刷用!U12+A12+G12&lt;0,0,入力・印刷用!U12+A12+G12)</f>
        <v>0</v>
      </c>
      <c r="N12" s="179"/>
      <c r="O12" s="179"/>
      <c r="P12" s="179"/>
      <c r="Q12" s="179"/>
      <c r="R12" s="180"/>
      <c r="S12" s="178">
        <f t="shared" si="0"/>
        <v>0</v>
      </c>
      <c r="T12" s="179"/>
      <c r="U12" s="179"/>
      <c r="V12" s="179"/>
      <c r="W12" s="179"/>
      <c r="X12" s="180"/>
      <c r="Y12" s="25"/>
      <c r="Z12" s="45">
        <f>IF(入力・印刷用!I12&gt;550000,1,0)</f>
        <v>0</v>
      </c>
      <c r="AA12" s="45">
        <f>IF(入力・印刷用!B12=AT5,IF(入力・印刷用!O12&gt;1250000,1,0),IF(入力・印刷用!O12&gt;600000,1,0))</f>
        <v>0</v>
      </c>
      <c r="AB12" s="45">
        <f t="shared" si="3"/>
        <v>0</v>
      </c>
      <c r="AC12" s="45">
        <f>IF(入力・印刷用!AC12&lt;&gt;"●",IF(入力・印刷用!B12&lt;&gt;AT1,1,0),0)</f>
        <v>0</v>
      </c>
      <c r="AD12" s="45">
        <f>IF(入力・印刷用!I12&gt;=$AW$18,入力・印刷用!I12-$AY$18,IF(入力・印刷用!I12&gt;=$AW$17,入力・印刷用!I12*$AX$17-$AY$17, IF(入力・印刷用!I12&gt;=$AW$16,TRUNC(入力・印刷用!I12/4,-3)*$AX$16-$AY$16, IF(入力・印刷用!I12&gt;=$AW$15,TRUNC(入力・印刷用!I12/4,-3)*$AX$15-$AY$15, IF(入力・印刷用!I12&gt;=$AW$14,TRUNC(入力・印刷用!I12/4,-3)*$AX$14+$AY$14,IF(入力・印刷用!I12&gt;=$AW$13,$AY$13,IF(入力・印刷用!I12&gt;=$AW$12,$AY$12,IF(入力・印刷用!I12&gt;=$AW$11,$AY$11,IF(入力・印刷用!I12&gt;=$AW$10,$AY$10,IF(入力・印刷用!I12&gt;=$AW$9,入力・印刷用!I12-$AY$9,IF(入力・印刷用!I12&gt;=$AW$8,0,0)))))))))))</f>
        <v>0</v>
      </c>
      <c r="AE12" s="64">
        <f>IF(入力・印刷用!AA12="●",AD12*0.3,AD12)</f>
        <v>0</v>
      </c>
      <c r="AF12" s="64">
        <f t="shared" si="1"/>
        <v>0</v>
      </c>
      <c r="AG12" s="64">
        <f>IF(入力・印刷用!B12=AT5,IF(G12&gt;=150000,M12-150000,M12-G12),M12)</f>
        <v>0</v>
      </c>
      <c r="AH12" s="64" t="str">
        <f>IF(入力・印刷用!B12=AT1,"",IF(入力・印刷用!AC12="",TRUNC(S12*AT22),0))</f>
        <v/>
      </c>
      <c r="AI12" s="64" t="str">
        <f>IF(入力・印刷用!B12=AT1,"",IF(入力・印刷用!AC12="",IF(入力・印刷用!B12=AT2,AT25*0.5,AT25),0))</f>
        <v/>
      </c>
      <c r="AJ12" s="64" t="str">
        <f>IF(入力・印刷用!B12=AT1,"",IF(入力・印刷用!AC12="",TRUNC(入力・印刷用!#REF!*AT28),0))</f>
        <v/>
      </c>
      <c r="AK12" s="65"/>
      <c r="AL12" s="64" t="str">
        <f>IF(入力・印刷用!B12=AT1,"",IF(入力・印刷用!AC12="",TRUNC(S12*AT23),0))</f>
        <v/>
      </c>
      <c r="AM12" s="64" t="str">
        <f>IF(入力・印刷用!B12=AT1,"",IF(入力・印刷用!AC12="",IF(入力・印刷用!B12=AT2,AT26*0.5,AT26),0))</f>
        <v/>
      </c>
      <c r="AN12" s="64" t="str">
        <f>IF(入力・印刷用!B12=AT1,"",IF(入力・印刷用!AC12="",TRUNC(入力・印刷用!#REF!*AT29),0))</f>
        <v/>
      </c>
      <c r="AO12" s="65"/>
      <c r="AP12" s="64" t="str">
        <f>IF(入力・印刷用!B12=AT4,IF(入力・印刷用!AC12="",TRUNC(S12*AT24),0),"")</f>
        <v/>
      </c>
      <c r="AQ12" s="64" t="str">
        <f>IF(入力・印刷用!B12=AT4,IF(入力・印刷用!AC12="",AT27,0),"")</f>
        <v/>
      </c>
      <c r="AR12" s="64"/>
      <c r="AS12" s="65"/>
      <c r="AT12" s="66" t="s">
        <v>13</v>
      </c>
      <c r="AU12" s="67"/>
      <c r="AV12" s="67"/>
      <c r="AW12" s="68">
        <v>1622000</v>
      </c>
      <c r="AX12" s="69"/>
      <c r="AY12" s="70">
        <v>1072000</v>
      </c>
      <c r="AZ12" s="4"/>
    </row>
    <row r="13" spans="1:52" ht="18.899999999999999" customHeight="1">
      <c r="A13" s="178">
        <f t="shared" si="2"/>
        <v>0</v>
      </c>
      <c r="B13" s="179"/>
      <c r="C13" s="179"/>
      <c r="D13" s="179"/>
      <c r="E13" s="179"/>
      <c r="F13" s="180"/>
      <c r="G13" s="178">
        <f>IF(入力・印刷用!B13=$AT$1,0,IF(入力・印刷用!B13=$AT$5,IF(入力・印刷用!O13&gt;=$AW$30,入力・印刷用!O13-$AW$30,IF(入力・印刷用!O13&gt;=$AW$29,入力・印刷用!O13*$AX$29-$AY$29,IF(入力・印刷用!O13&gt;=$AW$28,入力・印刷用!O13*$AX$28-$AY$28,IF(入力・印刷用!O13&gt;=$AW$27,入力・印刷用!O13*$AX$27-$AY$27,IF(入力・印刷用!O13&gt;=$AY$26,入力・印刷用!O13-$AY$26,0))))),IF(入力・印刷用!O13&gt;=$AW$25,入力・印刷用!O13-$AY$25,IF(入力・印刷用!O13&gt;=$AW$24,入力・印刷用!O13*$AX$24-$AY$24,IF(入力・印刷用!O13&gt;=$AW$23,入力・印刷用!O13*$AX$23-$AY$23,IF(入力・印刷用!O13&gt;=$AW$22,入力・印刷用!O13*$AX$22-$AY$22,IF(入力・印刷用!O13&gt;=$AY$21,入力・印刷用!O13-$AY$21,0)))))))</f>
        <v>0</v>
      </c>
      <c r="H13" s="179"/>
      <c r="I13" s="179"/>
      <c r="J13" s="179"/>
      <c r="K13" s="179"/>
      <c r="L13" s="180"/>
      <c r="M13" s="178">
        <f>IF(入力・印刷用!U13+A13+G13&lt;0,0,入力・印刷用!U13+A13+G13)</f>
        <v>0</v>
      </c>
      <c r="N13" s="179"/>
      <c r="O13" s="179"/>
      <c r="P13" s="179"/>
      <c r="Q13" s="179"/>
      <c r="R13" s="180"/>
      <c r="S13" s="178">
        <f t="shared" si="0"/>
        <v>0</v>
      </c>
      <c r="T13" s="179"/>
      <c r="U13" s="179"/>
      <c r="V13" s="179"/>
      <c r="W13" s="179"/>
      <c r="X13" s="180"/>
      <c r="Y13" s="25"/>
      <c r="Z13" s="45">
        <f>IF(入力・印刷用!I13&gt;550000,1,0)</f>
        <v>0</v>
      </c>
      <c r="AA13" s="45">
        <f>IF(入力・印刷用!B13=AT5,IF(入力・印刷用!O13&gt;1250000,1,0),IF(入力・印刷用!O13&gt;600000,1,0))</f>
        <v>0</v>
      </c>
      <c r="AB13" s="45">
        <f t="shared" si="3"/>
        <v>0</v>
      </c>
      <c r="AC13" s="45">
        <f>IF(入力・印刷用!AC13&lt;&gt;"●",IF(入力・印刷用!B13&lt;&gt;AT1,1,0),0)</f>
        <v>0</v>
      </c>
      <c r="AD13" s="45">
        <f>IF(入力・印刷用!I13&gt;=$AW$18,入力・印刷用!I13-$AY$18,IF(入力・印刷用!I13&gt;=$AW$17,入力・印刷用!I13*$AX$17-$AY$17, IF(入力・印刷用!I13&gt;=$AW$16,TRUNC(入力・印刷用!I13/4,-3)*$AX$16-$AY$16, IF(入力・印刷用!I13&gt;=$AW$15,TRUNC(入力・印刷用!I13/4,-3)*$AX$15-$AY$15, IF(入力・印刷用!I13&gt;=$AW$14,TRUNC(入力・印刷用!I13/4,-3)*$AX$14+$AY$14,IF(入力・印刷用!I13&gt;=$AW$13,$AY$13,IF(入力・印刷用!I13&gt;=$AW$12,$AY$12,IF(入力・印刷用!I13&gt;=$AW$11,$AY$11,IF(入力・印刷用!I13&gt;=$AW$10,$AY$10,IF(入力・印刷用!I13&gt;=$AW$9,入力・印刷用!I13-$AY$9,IF(入力・印刷用!I13&gt;=$AW$8,0,0)))))))))))</f>
        <v>0</v>
      </c>
      <c r="AE13" s="64">
        <f>IF(入力・印刷用!AA13="●",AD13*0.3,AD13)</f>
        <v>0</v>
      </c>
      <c r="AF13" s="64">
        <f t="shared" si="1"/>
        <v>0</v>
      </c>
      <c r="AG13" s="64">
        <f>IF(入力・印刷用!B13=AT5,IF(G13&gt;=150000,M13-150000,M13-G13),M13)</f>
        <v>0</v>
      </c>
      <c r="AH13" s="64" t="str">
        <f>IF(入力・印刷用!B13=AT1,"",IF(入力・印刷用!AC13="",TRUNC(S13*AT22),0))</f>
        <v/>
      </c>
      <c r="AI13" s="64" t="str">
        <f>IF(入力・印刷用!B13=AT1,"",IF(入力・印刷用!AC13="",IF(入力・印刷用!B13=AT2,AT25*0.5,AT25),0))</f>
        <v/>
      </c>
      <c r="AJ13" s="64" t="str">
        <f>IF(入力・印刷用!B13=AT1,"",IF(入力・印刷用!AC13="",TRUNC(入力・印刷用!#REF!*AT28),0))</f>
        <v/>
      </c>
      <c r="AK13" s="65"/>
      <c r="AL13" s="64" t="str">
        <f>IF(入力・印刷用!B13=AT1,"",IF(入力・印刷用!AC13="",TRUNC(S13*AT23),0))</f>
        <v/>
      </c>
      <c r="AM13" s="64" t="str">
        <f>IF(入力・印刷用!B13=AT1,"",IF(入力・印刷用!AC13="",IF(入力・印刷用!B13=AT2,AT26*0.5,AT26),0))</f>
        <v/>
      </c>
      <c r="AN13" s="64" t="str">
        <f>IF(入力・印刷用!B13=AT1,"",IF(入力・印刷用!AC13="",TRUNC(入力・印刷用!#REF!*AT29),0))</f>
        <v/>
      </c>
      <c r="AO13" s="65"/>
      <c r="AP13" s="64" t="str">
        <f>IF(入力・印刷用!B13=AT4,IF(入力・印刷用!AC13="",TRUNC(S13*AT24),0),"")</f>
        <v/>
      </c>
      <c r="AQ13" s="64" t="str">
        <f>IF(入力・印刷用!B13=AT4,IF(入力・印刷用!AC13="",AT27,0),"")</f>
        <v/>
      </c>
      <c r="AR13" s="64"/>
      <c r="AS13" s="65"/>
      <c r="AT13" s="66" t="s">
        <v>15</v>
      </c>
      <c r="AU13" s="67"/>
      <c r="AV13" s="67"/>
      <c r="AW13" s="68">
        <v>1624000</v>
      </c>
      <c r="AX13" s="69"/>
      <c r="AY13" s="70">
        <v>1074000</v>
      </c>
      <c r="AZ13" s="4"/>
    </row>
    <row r="14" spans="1:52" ht="18.899999999999999" customHeight="1">
      <c r="A14" s="178">
        <f t="shared" si="2"/>
        <v>0</v>
      </c>
      <c r="B14" s="179"/>
      <c r="C14" s="179"/>
      <c r="D14" s="179"/>
      <c r="E14" s="179"/>
      <c r="F14" s="180"/>
      <c r="G14" s="178">
        <f>IF(入力・印刷用!B14=$AT$1,0,IF(入力・印刷用!B14=$AT$5,IF(入力・印刷用!O14&gt;=$AW$30,入力・印刷用!O14-$AW$30,IF(入力・印刷用!O14&gt;=$AW$29,入力・印刷用!O14*$AX$29-$AY$29,IF(入力・印刷用!O14&gt;=$AW$28,入力・印刷用!O14*$AX$28-$AY$28,IF(入力・印刷用!O14&gt;=$AW$27,入力・印刷用!O14*$AX$27-$AY$27,IF(入力・印刷用!O14&gt;=$AY$26,入力・印刷用!O14-$AY$26,0))))),IF(入力・印刷用!O14&gt;=$AW$25,入力・印刷用!O14-$AY$25,IF(入力・印刷用!O14&gt;=$AW$24,入力・印刷用!O14*$AX$24-$AY$24,IF(入力・印刷用!O14&gt;=$AW$23,入力・印刷用!O14*$AX$23-$AY$23,IF(入力・印刷用!O14&gt;=$AW$22,入力・印刷用!O14*$AX$22-$AY$22,IF(入力・印刷用!O14&gt;=$AY$21,入力・印刷用!O14-$AY$21,0)))))))</f>
        <v>0</v>
      </c>
      <c r="H14" s="179"/>
      <c r="I14" s="179"/>
      <c r="J14" s="179"/>
      <c r="K14" s="179"/>
      <c r="L14" s="180"/>
      <c r="M14" s="178">
        <f>IF(入力・印刷用!U14+A14+G14&lt;0,0,入力・印刷用!U14+A14+G14)</f>
        <v>0</v>
      </c>
      <c r="N14" s="179"/>
      <c r="O14" s="179"/>
      <c r="P14" s="179"/>
      <c r="Q14" s="179"/>
      <c r="R14" s="180"/>
      <c r="S14" s="178">
        <f t="shared" si="0"/>
        <v>0</v>
      </c>
      <c r="T14" s="179"/>
      <c r="U14" s="179"/>
      <c r="V14" s="179"/>
      <c r="W14" s="179"/>
      <c r="X14" s="180"/>
      <c r="Y14" s="25"/>
      <c r="Z14" s="45">
        <f>IF(入力・印刷用!I14&gt;550000,1,0)</f>
        <v>0</v>
      </c>
      <c r="AA14" s="45">
        <f>IF(入力・印刷用!B14=AT5,IF(入力・印刷用!O14&gt;1250000,1,0),IF(入力・印刷用!O14&gt;600000,1,0))</f>
        <v>0</v>
      </c>
      <c r="AB14" s="45">
        <f t="shared" si="3"/>
        <v>0</v>
      </c>
      <c r="AC14" s="45">
        <f>IF(入力・印刷用!AC14&lt;&gt;"●",IF(入力・印刷用!B14&lt;&gt;AT1,1,0),0)</f>
        <v>0</v>
      </c>
      <c r="AD14" s="45">
        <f>IF(入力・印刷用!I14&gt;=$AW$18,入力・印刷用!I14-$AY$18,IF(入力・印刷用!I14&gt;=$AW$17,入力・印刷用!I14*$AX$17-$AY$17, IF(入力・印刷用!I14&gt;=$AW$16,TRUNC(入力・印刷用!I14/4,-3)*$AX$16-$AY$16, IF(入力・印刷用!I14&gt;=$AW$15,TRUNC(入力・印刷用!I14/4,-3)*$AX$15-$AY$15, IF(入力・印刷用!I14&gt;=$AW$14,TRUNC(入力・印刷用!I14/4,-3)*$AX$14+$AY$14,IF(入力・印刷用!I14&gt;=$AW$13,$AY$13,IF(入力・印刷用!I14&gt;=$AW$12,$AY$12,IF(入力・印刷用!I14&gt;=$AW$11,$AY$11,IF(入力・印刷用!I14&gt;=$AW$10,$AY$10,IF(入力・印刷用!I14&gt;=$AW$9,入力・印刷用!I14-$AY$9,IF(入力・印刷用!I14&gt;=$AW$8,0,0)))))))))))</f>
        <v>0</v>
      </c>
      <c r="AE14" s="64">
        <f>IF(入力・印刷用!AA14="●",AD14*0.3,AD14)</f>
        <v>0</v>
      </c>
      <c r="AF14" s="64">
        <f t="shared" si="1"/>
        <v>0</v>
      </c>
      <c r="AG14" s="64">
        <f>IF(入力・印刷用!B14=AT5,IF(G14&gt;=150000,M14-150000,M14-G14),M14)</f>
        <v>0</v>
      </c>
      <c r="AH14" s="64" t="str">
        <f>IF(入力・印刷用!B14=AT1,"",IF(入力・印刷用!AC14="",TRUNC(S14*AT22),0))</f>
        <v/>
      </c>
      <c r="AI14" s="64" t="str">
        <f>IF(入力・印刷用!B14=AT1,"",IF(入力・印刷用!AC14="",IF(入力・印刷用!B14=AT2,AT25*0.5,AT25),0))</f>
        <v/>
      </c>
      <c r="AJ14" s="64" t="str">
        <f>IF(入力・印刷用!B14=AT1,"",IF(入力・印刷用!AC14="",TRUNC(入力・印刷用!#REF!*AT28),0))</f>
        <v/>
      </c>
      <c r="AK14" s="65"/>
      <c r="AL14" s="64" t="str">
        <f>IF(入力・印刷用!B14=AT1,"",IF(入力・印刷用!AC14="",TRUNC(S14*AT23),0))</f>
        <v/>
      </c>
      <c r="AM14" s="64" t="str">
        <f>IF(入力・印刷用!B14=AT1,"",IF(入力・印刷用!AC14="",IF(入力・印刷用!B14=AT2,AT26*0.5,AT26),0))</f>
        <v/>
      </c>
      <c r="AN14" s="64" t="str">
        <f>IF(入力・印刷用!B14=AT1,"",IF(入力・印刷用!AC14="",TRUNC(入力・印刷用!#REF!*AT29),0))</f>
        <v/>
      </c>
      <c r="AO14" s="65"/>
      <c r="AP14" s="64" t="str">
        <f>IF(入力・印刷用!B14=AT4,IF(入力・印刷用!AC14="",TRUNC(S14*AT24),0),"")</f>
        <v/>
      </c>
      <c r="AQ14" s="64" t="str">
        <f>IF(入力・印刷用!B14=AT4,IF(入力・印刷用!AC14="",AT27,0),"")</f>
        <v/>
      </c>
      <c r="AR14" s="64"/>
      <c r="AS14" s="65"/>
      <c r="AT14" s="66" t="s">
        <v>17</v>
      </c>
      <c r="AU14" s="67"/>
      <c r="AV14" s="67"/>
      <c r="AW14" s="68">
        <v>1628000</v>
      </c>
      <c r="AX14" s="71">
        <v>2.4</v>
      </c>
      <c r="AY14" s="70">
        <v>100000</v>
      </c>
      <c r="AZ14" s="4"/>
    </row>
    <row r="15" spans="1:52" ht="18.899999999999999" customHeight="1">
      <c r="A15" s="178">
        <f t="shared" si="2"/>
        <v>0</v>
      </c>
      <c r="B15" s="179"/>
      <c r="C15" s="179"/>
      <c r="D15" s="179"/>
      <c r="E15" s="179"/>
      <c r="F15" s="180"/>
      <c r="G15" s="178">
        <f>IF(入力・印刷用!B15=$AT$1,0,IF(入力・印刷用!B15=$AT$5,IF(入力・印刷用!O15&gt;=$AW$30,入力・印刷用!O15-$AW$30,IF(入力・印刷用!O15&gt;=$AW$29,入力・印刷用!O15*$AX$29-$AY$29,IF(入力・印刷用!O15&gt;=$AW$28,入力・印刷用!O15*$AX$28-$AY$28,IF(入力・印刷用!O15&gt;=$AW$27,入力・印刷用!O15*$AX$27-$AY$27,IF(入力・印刷用!O15&gt;=$AY$26,入力・印刷用!O15-$AY$26,0))))),IF(入力・印刷用!O15&gt;=$AW$25,入力・印刷用!O15-$AY$25,IF(入力・印刷用!O15&gt;=$AW$24,入力・印刷用!O15*$AX$24-$AY$24,IF(入力・印刷用!O15&gt;=$AW$23,入力・印刷用!O15*$AX$23-$AY$23,IF(入力・印刷用!O15&gt;=$AW$22,入力・印刷用!O15*$AX$22-$AY$22,IF(入力・印刷用!O15&gt;=$AY$21,入力・印刷用!O15-$AY$21,0)))))))</f>
        <v>0</v>
      </c>
      <c r="H15" s="179"/>
      <c r="I15" s="179"/>
      <c r="J15" s="179"/>
      <c r="K15" s="179"/>
      <c r="L15" s="180"/>
      <c r="M15" s="178">
        <f>IF(入力・印刷用!U15+A15+G15&lt;0,0,入力・印刷用!U15+A15+G15)</f>
        <v>0</v>
      </c>
      <c r="N15" s="179"/>
      <c r="O15" s="179"/>
      <c r="P15" s="179"/>
      <c r="Q15" s="179"/>
      <c r="R15" s="180"/>
      <c r="S15" s="178">
        <f t="shared" si="0"/>
        <v>0</v>
      </c>
      <c r="T15" s="179"/>
      <c r="U15" s="179"/>
      <c r="V15" s="179"/>
      <c r="W15" s="179"/>
      <c r="X15" s="180"/>
      <c r="Y15" s="25"/>
      <c r="Z15" s="45">
        <f>IF(入力・印刷用!I15&gt;550000,1,0)</f>
        <v>0</v>
      </c>
      <c r="AA15" s="45">
        <f>IF(入力・印刷用!B15=AT5,IF(入力・印刷用!O15&gt;1250000,1,0),IF(入力・印刷用!O15&gt;600000,1,0))</f>
        <v>0</v>
      </c>
      <c r="AB15" s="45">
        <f t="shared" si="3"/>
        <v>0</v>
      </c>
      <c r="AC15" s="45">
        <f>IF(入力・印刷用!AC15&lt;&gt;"●",IF(入力・印刷用!B15&lt;&gt;AT1,1,0),0)</f>
        <v>0</v>
      </c>
      <c r="AD15" s="45">
        <f>IF(入力・印刷用!I15&gt;=$AW$18,入力・印刷用!I15-$AY$18,IF(入力・印刷用!I15&gt;=$AW$17,入力・印刷用!I15*$AX$17-$AY$17, IF(入力・印刷用!I15&gt;=$AW$16,TRUNC(入力・印刷用!I15/4,-3)*$AX$16-$AY$16, IF(入力・印刷用!I15&gt;=$AW$15,TRUNC(入力・印刷用!I15/4,-3)*$AX$15-$AY$15, IF(入力・印刷用!I15&gt;=$AW$14,TRUNC(入力・印刷用!I15/4,-3)*$AX$14+$AY$14,IF(入力・印刷用!I15&gt;=$AW$13,$AY$13,IF(入力・印刷用!I15&gt;=$AW$12,$AY$12,IF(入力・印刷用!I15&gt;=$AW$11,$AY$11,IF(入力・印刷用!I15&gt;=$AW$10,$AY$10,IF(入力・印刷用!I15&gt;=$AW$9,入力・印刷用!I15-$AY$9,IF(入力・印刷用!I15&gt;=$AW$8,0,0)))))))))))</f>
        <v>0</v>
      </c>
      <c r="AE15" s="64">
        <f>IF(入力・印刷用!AA15="●",AD15*0.3,AD15)</f>
        <v>0</v>
      </c>
      <c r="AF15" s="64">
        <f t="shared" si="1"/>
        <v>0</v>
      </c>
      <c r="AG15" s="64">
        <f>IF(入力・印刷用!B15=AT5,IF(G15&gt;=150000,M15-150000,M15-G15),M15)</f>
        <v>0</v>
      </c>
      <c r="AH15" s="64" t="str">
        <f>IF(入力・印刷用!B15=AT1,"",IF(入力・印刷用!AC15="",TRUNC(S15*AT22),0))</f>
        <v/>
      </c>
      <c r="AI15" s="64" t="str">
        <f>IF(入力・印刷用!B15=AT1,"",IF(入力・印刷用!AC15="",IF(入力・印刷用!B15=AT2,AT25*0.5,AT25),0))</f>
        <v/>
      </c>
      <c r="AJ15" s="64" t="str">
        <f>IF(入力・印刷用!B15=AT1,"",IF(入力・印刷用!AC15="",TRUNC(入力・印刷用!#REF!*AT28),0))</f>
        <v/>
      </c>
      <c r="AK15" s="65"/>
      <c r="AL15" s="64" t="str">
        <f>IF(入力・印刷用!B15=AT1,"",IF(入力・印刷用!AC15="",TRUNC(S15*AT23),0))</f>
        <v/>
      </c>
      <c r="AM15" s="64" t="str">
        <f>IF(入力・印刷用!B15=AT1,"",IF(入力・印刷用!AC15="",IF(入力・印刷用!B15=AT2,AT26*0.5,AT26),0))</f>
        <v/>
      </c>
      <c r="AN15" s="64" t="str">
        <f>IF(入力・印刷用!B15=AT1,"",IF(入力・印刷用!AC15="",TRUNC(入力・印刷用!#REF!*AT29),0))</f>
        <v/>
      </c>
      <c r="AO15" s="65"/>
      <c r="AP15" s="64" t="str">
        <f>IF(入力・印刷用!B15=AT4,IF(入力・印刷用!AC15="",TRUNC(S15*AT24),0),"")</f>
        <v/>
      </c>
      <c r="AQ15" s="64" t="str">
        <f>IF(入力・印刷用!B15=AT4,IF(入力・印刷用!AC15="",AT27,0),"")</f>
        <v/>
      </c>
      <c r="AR15" s="64"/>
      <c r="AS15" s="65"/>
      <c r="AT15" s="66" t="s">
        <v>19</v>
      </c>
      <c r="AU15" s="67"/>
      <c r="AV15" s="67"/>
      <c r="AW15" s="68">
        <v>1800000</v>
      </c>
      <c r="AX15" s="71">
        <v>2.8</v>
      </c>
      <c r="AY15" s="70">
        <v>80000</v>
      </c>
      <c r="AZ15" s="4"/>
    </row>
    <row r="16" spans="1:52" ht="18.899999999999999" customHeight="1">
      <c r="A16" s="178">
        <f t="shared" si="2"/>
        <v>0</v>
      </c>
      <c r="B16" s="179"/>
      <c r="C16" s="179"/>
      <c r="D16" s="179"/>
      <c r="E16" s="179"/>
      <c r="F16" s="180"/>
      <c r="G16" s="178">
        <f>IF(入力・印刷用!B16=$AT$1,0,IF(入力・印刷用!B16=$AT$5,IF(入力・印刷用!O16&gt;=$AW$30,入力・印刷用!O16-$AW$30,IF(入力・印刷用!O16&gt;=$AW$29,入力・印刷用!O16*$AX$29-$AY$29,IF(入力・印刷用!O16&gt;=$AW$28,入力・印刷用!O16*$AX$28-$AY$28,IF(入力・印刷用!O16&gt;=$AW$27,入力・印刷用!O16*$AX$27-$AY$27,IF(入力・印刷用!O16&gt;=$AY$26,入力・印刷用!O16-$AY$26,0))))),IF(入力・印刷用!O16&gt;=$AW$25,入力・印刷用!O16-$AY$25,IF(入力・印刷用!O16&gt;=$AW$24,入力・印刷用!O16*$AX$24-$AY$24,IF(入力・印刷用!O16&gt;=$AW$23,入力・印刷用!O16*$AX$23-$AY$23,IF(入力・印刷用!O16&gt;=$AW$22,入力・印刷用!O16*$AX$22-$AY$22,IF(入力・印刷用!O16&gt;=$AY$21,入力・印刷用!O16-$AY$21,0)))))))</f>
        <v>0</v>
      </c>
      <c r="H16" s="179"/>
      <c r="I16" s="179"/>
      <c r="J16" s="179"/>
      <c r="K16" s="179"/>
      <c r="L16" s="180"/>
      <c r="M16" s="178">
        <f>IF(入力・印刷用!U16+A16+G16&lt;0,0,入力・印刷用!U16+A16+G16)</f>
        <v>0</v>
      </c>
      <c r="N16" s="179"/>
      <c r="O16" s="179"/>
      <c r="P16" s="179"/>
      <c r="Q16" s="179"/>
      <c r="R16" s="180"/>
      <c r="S16" s="178">
        <f t="shared" si="0"/>
        <v>0</v>
      </c>
      <c r="T16" s="179"/>
      <c r="U16" s="179"/>
      <c r="V16" s="179"/>
      <c r="W16" s="179"/>
      <c r="X16" s="180"/>
      <c r="Y16" s="25"/>
      <c r="Z16" s="45">
        <f>IF(入力・印刷用!I16&gt;550000,1,0)</f>
        <v>0</v>
      </c>
      <c r="AA16" s="45">
        <f>IF(入力・印刷用!B16=AT5,IF(入力・印刷用!O16&gt;1250000,1,0),IF(入力・印刷用!O16&gt;600000,1,0))</f>
        <v>0</v>
      </c>
      <c r="AB16" s="45">
        <f t="shared" si="3"/>
        <v>0</v>
      </c>
      <c r="AC16" s="45">
        <f>IF(入力・印刷用!AC16&lt;&gt;"●",IF(入力・印刷用!B16&lt;&gt;AT1,1,0),0)</f>
        <v>0</v>
      </c>
      <c r="AD16" s="45">
        <f>IF(入力・印刷用!I16&gt;=$AW$18,入力・印刷用!I16-$AY$18,IF(入力・印刷用!I16&gt;=$AW$17,入力・印刷用!I16*$AX$17-$AY$17, IF(入力・印刷用!I16&gt;=$AW$16,TRUNC(入力・印刷用!I16/4,-3)*$AX$16-$AY$16, IF(入力・印刷用!I16&gt;=$AW$15,TRUNC(入力・印刷用!I16/4,-3)*$AX$15-$AY$15, IF(入力・印刷用!I16&gt;=$AW$14,TRUNC(入力・印刷用!I16/4,-3)*$AX$14+$AY$14,IF(入力・印刷用!I16&gt;=$AW$13,$AY$13,IF(入力・印刷用!I16&gt;=$AW$12,$AY$12,IF(入力・印刷用!I16&gt;=$AW$11,$AY$11,IF(入力・印刷用!I16&gt;=$AW$10,$AY$10,IF(入力・印刷用!I16&gt;=$AW$9,入力・印刷用!I16-$AY$9,IF(入力・印刷用!I16&gt;=$AW$8,0,0)))))))))))</f>
        <v>0</v>
      </c>
      <c r="AE16" s="64">
        <f>IF(入力・印刷用!AA16="●",AD16*0.3,AD16)</f>
        <v>0</v>
      </c>
      <c r="AF16" s="64">
        <f t="shared" si="1"/>
        <v>0</v>
      </c>
      <c r="AG16" s="64">
        <f>IF(入力・印刷用!B16=AT5,IF(G16&gt;=150000,M16-150000,M16-G16),M16)</f>
        <v>0</v>
      </c>
      <c r="AH16" s="64" t="str">
        <f>IF(入力・印刷用!B16=AT1,"",IF(入力・印刷用!AC16="",TRUNC(S16*AT22),0))</f>
        <v/>
      </c>
      <c r="AI16" s="64" t="str">
        <f>IF(入力・印刷用!B16=AT1,"",IF(入力・印刷用!AC16="",IF(入力・印刷用!B16=AT2,AT25*0.5,AT25),0))</f>
        <v/>
      </c>
      <c r="AJ16" s="64" t="str">
        <f>IF(入力・印刷用!B16=AT1,"",IF(入力・印刷用!AC16="",TRUNC(入力・印刷用!#REF!*AT28),0))</f>
        <v/>
      </c>
      <c r="AK16" s="65"/>
      <c r="AL16" s="64" t="str">
        <f>IF(入力・印刷用!B16=AT1,"",IF(入力・印刷用!AC16="",TRUNC(S16*AT23),0))</f>
        <v/>
      </c>
      <c r="AM16" s="64" t="str">
        <f>IF(入力・印刷用!B16=AT1,"",IF(入力・印刷用!AC16="",IF(入力・印刷用!B16=AT2,AT26*0.5,AT26),0))</f>
        <v/>
      </c>
      <c r="AN16" s="64" t="str">
        <f>IF(入力・印刷用!B16=AT1,"",IF(入力・印刷用!AC16="",TRUNC(入力・印刷用!#REF!*AT29),0))</f>
        <v/>
      </c>
      <c r="AO16" s="65"/>
      <c r="AP16" s="64" t="str">
        <f>IF(入力・印刷用!B16=AT4,IF(入力・印刷用!AC16="",TRUNC(S16*AT24),0),"")</f>
        <v/>
      </c>
      <c r="AQ16" s="64" t="str">
        <f>IF(入力・印刷用!B16=AT4,IF(入力・印刷用!AC16="",AT27,0),"")</f>
        <v/>
      </c>
      <c r="AR16" s="64"/>
      <c r="AS16" s="65"/>
      <c r="AT16" s="66" t="s">
        <v>21</v>
      </c>
      <c r="AU16" s="67"/>
      <c r="AV16" s="67"/>
      <c r="AW16" s="68">
        <v>3600000</v>
      </c>
      <c r="AX16" s="71">
        <v>3.2</v>
      </c>
      <c r="AY16" s="70">
        <v>440000</v>
      </c>
      <c r="AZ16" s="4"/>
    </row>
    <row r="17" spans="1:52" ht="18.899999999999999" customHeight="1">
      <c r="A17" s="163"/>
      <c r="B17" s="163"/>
      <c r="C17" s="163"/>
      <c r="D17" s="163"/>
      <c r="E17" s="163"/>
      <c r="F17" s="163"/>
      <c r="G17" s="165"/>
      <c r="H17" s="165"/>
      <c r="I17" s="165"/>
      <c r="J17" s="165"/>
      <c r="K17" s="165"/>
      <c r="L17" s="165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9"/>
      <c r="AA17" s="19"/>
      <c r="AB17" s="19"/>
      <c r="AC17" s="19"/>
      <c r="AD17" s="19"/>
      <c r="AE17" s="72"/>
      <c r="AF17" s="73"/>
      <c r="AG17" s="73"/>
      <c r="AH17" s="73"/>
      <c r="AI17" s="73"/>
      <c r="AJ17" s="73"/>
      <c r="AK17" s="64">
        <f>IF(SUM(AI9:AI16)&gt;0,AT31,0)</f>
        <v>0</v>
      </c>
      <c r="AL17" s="73"/>
      <c r="AM17" s="74"/>
      <c r="AN17" s="74"/>
      <c r="AO17" s="64">
        <f>IF(SUM(AM9:AM16)&gt;0,AT32,0)</f>
        <v>0</v>
      </c>
      <c r="AP17" s="74"/>
      <c r="AQ17" s="74"/>
      <c r="AR17" s="74"/>
      <c r="AS17" s="64">
        <f>IF(SUM(AQ9:AQ16)&gt;0,AT33,0)</f>
        <v>0</v>
      </c>
      <c r="AT17" s="75" t="s">
        <v>22</v>
      </c>
      <c r="AU17" s="67"/>
      <c r="AV17" s="67"/>
      <c r="AW17" s="68">
        <v>6600000</v>
      </c>
      <c r="AX17" s="71">
        <v>0.9</v>
      </c>
      <c r="AY17" s="70">
        <v>1100000</v>
      </c>
      <c r="AZ17" s="4"/>
    </row>
    <row r="18" spans="1:52" ht="18.75" customHeight="1">
      <c r="A18" s="164"/>
      <c r="B18" s="164"/>
      <c r="C18" s="164"/>
      <c r="D18" s="164"/>
      <c r="E18" s="164"/>
      <c r="F18" s="164"/>
      <c r="G18" s="166"/>
      <c r="H18" s="166"/>
      <c r="I18" s="166"/>
      <c r="J18" s="166"/>
      <c r="K18" s="166"/>
      <c r="L18" s="16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4"/>
      <c r="Y18" s="14"/>
      <c r="Z18" s="3"/>
      <c r="AA18" s="3"/>
      <c r="AB18" s="3"/>
      <c r="AC18" s="3"/>
      <c r="AD18" s="3"/>
      <c r="AE18" s="76"/>
      <c r="AF18" s="67"/>
      <c r="AG18" s="67"/>
      <c r="AH18" s="74"/>
      <c r="AI18" s="74"/>
      <c r="AJ18" s="74"/>
      <c r="AK18" s="74"/>
      <c r="AL18" s="74"/>
      <c r="AM18" s="77"/>
      <c r="AN18" s="77"/>
      <c r="AO18" s="77"/>
      <c r="AP18" s="77"/>
      <c r="AQ18" s="77"/>
      <c r="AR18" s="77"/>
      <c r="AS18" s="77"/>
      <c r="AT18" s="78" t="s">
        <v>23</v>
      </c>
      <c r="AU18" s="67"/>
      <c r="AV18" s="67"/>
      <c r="AW18" s="79">
        <v>8500000</v>
      </c>
      <c r="AX18" s="80"/>
      <c r="AY18" s="81">
        <v>1950000</v>
      </c>
    </row>
    <row r="19" spans="1:52" ht="18.899999999999999" customHeight="1">
      <c r="A19" s="12"/>
      <c r="B19" s="12"/>
      <c r="C19" s="12"/>
      <c r="D19" s="1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4"/>
      <c r="Y19" s="14"/>
      <c r="Z19" s="3"/>
      <c r="AA19" s="3"/>
      <c r="AB19" s="3"/>
      <c r="AC19" s="3"/>
      <c r="AD19" s="3"/>
      <c r="AE19" s="76"/>
      <c r="AF19" s="82"/>
      <c r="AG19" s="83"/>
      <c r="AH19" s="167" t="s">
        <v>63</v>
      </c>
      <c r="AI19" s="169" t="s">
        <v>62</v>
      </c>
      <c r="AJ19" s="170"/>
      <c r="AK19" s="77"/>
      <c r="AL19" s="77"/>
      <c r="AM19" s="77"/>
      <c r="AN19" s="77"/>
      <c r="AO19" s="77"/>
      <c r="AP19" s="77"/>
      <c r="AQ19" s="77"/>
      <c r="AR19" s="77"/>
      <c r="AS19" s="77"/>
      <c r="AT19" s="67"/>
      <c r="AU19" s="67"/>
      <c r="AV19" s="67"/>
      <c r="AW19" s="67"/>
      <c r="AX19" s="67"/>
      <c r="AY19" s="67"/>
    </row>
    <row r="20" spans="1:52" ht="18.899999999999999" customHeight="1">
      <c r="A20" s="12"/>
      <c r="B20" s="12"/>
      <c r="C20" s="12"/>
      <c r="D20" s="1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4"/>
      <c r="Y20" s="14"/>
      <c r="Z20" s="3"/>
      <c r="AA20" s="3"/>
      <c r="AB20" s="3"/>
      <c r="AC20" s="3"/>
      <c r="AD20" s="3"/>
      <c r="AE20" s="76"/>
      <c r="AF20" s="84"/>
      <c r="AG20" s="85"/>
      <c r="AH20" s="168"/>
      <c r="AI20" s="169"/>
      <c r="AJ20" s="171"/>
      <c r="AK20" s="77"/>
      <c r="AL20" s="77"/>
      <c r="AM20" s="77"/>
      <c r="AN20" s="77"/>
      <c r="AO20" s="77"/>
      <c r="AP20" s="77"/>
      <c r="AQ20" s="77"/>
      <c r="AR20" s="77"/>
      <c r="AS20" s="77"/>
      <c r="AT20" s="67"/>
      <c r="AU20" s="67"/>
      <c r="AV20" s="67"/>
      <c r="AW20" s="86" t="s">
        <v>82</v>
      </c>
      <c r="AX20" s="67"/>
      <c r="AY20" s="67"/>
    </row>
    <row r="21" spans="1:52" ht="18.899999999999999" customHeight="1">
      <c r="A21" s="12"/>
      <c r="B21" s="12"/>
      <c r="C21" s="12"/>
      <c r="D21" s="13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4"/>
      <c r="Y21" s="14"/>
      <c r="Z21" s="3"/>
      <c r="AA21" s="3"/>
      <c r="AB21" s="3"/>
      <c r="AC21" s="3"/>
      <c r="AD21" s="3"/>
      <c r="AE21" s="76"/>
      <c r="AF21" s="87"/>
      <c r="AG21" s="88"/>
      <c r="AH21" s="89">
        <f>SUM(AC9:AC16)</f>
        <v>0</v>
      </c>
      <c r="AI21" s="89">
        <f>IF(SUM(AB9:AB16)=0,1,SUM(AB9:AB16))</f>
        <v>1</v>
      </c>
      <c r="AJ21" s="172"/>
      <c r="AK21" s="77"/>
      <c r="AL21" s="77"/>
      <c r="AM21" s="77"/>
      <c r="AN21" s="77"/>
      <c r="AO21" s="77"/>
      <c r="AP21" s="77"/>
      <c r="AQ21" s="77"/>
      <c r="AR21" s="177" t="s">
        <v>89</v>
      </c>
      <c r="AS21" s="177"/>
      <c r="AT21" s="177"/>
      <c r="AU21" s="67"/>
      <c r="AV21" s="162" t="s">
        <v>83</v>
      </c>
      <c r="AW21" s="91">
        <v>0</v>
      </c>
      <c r="AX21" s="92"/>
      <c r="AY21" s="93">
        <v>600000</v>
      </c>
    </row>
    <row r="22" spans="1:52" ht="18.899999999999999" customHeight="1">
      <c r="A22" s="12"/>
      <c r="B22" s="12"/>
      <c r="C22" s="12"/>
      <c r="D22" s="13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4"/>
      <c r="Y22" s="14"/>
      <c r="Z22" s="3"/>
      <c r="AA22" s="3"/>
      <c r="AB22" s="3"/>
      <c r="AC22" s="3"/>
      <c r="AD22" s="3"/>
      <c r="AE22" s="76"/>
      <c r="AF22" s="173"/>
      <c r="AG22" s="174"/>
      <c r="AH22" s="94" t="s">
        <v>65</v>
      </c>
      <c r="AI22" s="94" t="s">
        <v>66</v>
      </c>
      <c r="AJ22" s="94" t="s">
        <v>67</v>
      </c>
      <c r="AK22" s="77"/>
      <c r="AL22" s="77"/>
      <c r="AM22" s="77"/>
      <c r="AN22" s="77"/>
      <c r="AO22" s="77"/>
      <c r="AP22" s="77"/>
      <c r="AQ22" s="77"/>
      <c r="AR22" s="159" t="s">
        <v>54</v>
      </c>
      <c r="AS22" s="94" t="s">
        <v>33</v>
      </c>
      <c r="AT22" s="95">
        <v>7.8700000000000006E-2</v>
      </c>
      <c r="AU22" s="67"/>
      <c r="AV22" s="162"/>
      <c r="AW22" s="96">
        <v>1300000</v>
      </c>
      <c r="AX22" s="71">
        <v>0.75</v>
      </c>
      <c r="AY22" s="97">
        <v>275000</v>
      </c>
    </row>
    <row r="23" spans="1:52" ht="18.899999999999999" customHeight="1">
      <c r="A23" s="12"/>
      <c r="B23" s="12"/>
      <c r="C23" s="12"/>
      <c r="D23" s="1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4"/>
      <c r="Y23" s="14"/>
      <c r="Z23" s="3"/>
      <c r="AA23" s="3"/>
      <c r="AB23" s="3"/>
      <c r="AC23" s="3"/>
      <c r="AD23" s="3"/>
      <c r="AE23" s="76"/>
      <c r="AF23" s="175" t="s">
        <v>70</v>
      </c>
      <c r="AG23" s="176"/>
      <c r="AH23" s="98">
        <f>IF(SUM(AI9:AI16)&gt;0,AT37+(100000*(AI21-1)),0)</f>
        <v>0</v>
      </c>
      <c r="AI23" s="98" t="b">
        <f>IF(SUM(AI9:AI16)&gt;0,AT37+AH21*AT38+(100000*(AI21-1)))</f>
        <v>0</v>
      </c>
      <c r="AJ23" s="98" t="b">
        <f>IF(SUM(AI9:AI16)&gt;0,AT37+AH21*AT39+(100000*(AI21-1)))</f>
        <v>0</v>
      </c>
      <c r="AK23" s="77"/>
      <c r="AL23" s="77"/>
      <c r="AM23" s="77"/>
      <c r="AN23" s="77"/>
      <c r="AO23" s="77"/>
      <c r="AP23" s="77"/>
      <c r="AQ23" s="77"/>
      <c r="AR23" s="160"/>
      <c r="AS23" s="94" t="s">
        <v>34</v>
      </c>
      <c r="AT23" s="95">
        <v>3.09E-2</v>
      </c>
      <c r="AU23" s="67"/>
      <c r="AV23" s="162"/>
      <c r="AW23" s="96">
        <v>4100000</v>
      </c>
      <c r="AX23" s="71">
        <v>0.85</v>
      </c>
      <c r="AY23" s="97">
        <v>685000</v>
      </c>
    </row>
    <row r="24" spans="1:52" ht="18.899999999999999" customHeight="1">
      <c r="A24" s="12"/>
      <c r="B24" s="12"/>
      <c r="C24" s="12"/>
      <c r="D24" s="1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4"/>
      <c r="Y24" s="14"/>
      <c r="Z24" s="3"/>
      <c r="AA24" s="3"/>
      <c r="AB24" s="3"/>
      <c r="AC24" s="3"/>
      <c r="AD24" s="3"/>
      <c r="AE24" s="76"/>
      <c r="AF24" s="157" t="s">
        <v>68</v>
      </c>
      <c r="AG24" s="158"/>
      <c r="AH24" s="99" t="str">
        <f>IF(AH21&gt;0,IF(AH25&lt;=AH23,"７割",IF(AH25&lt;=AI23,"５割",IF(AH25&lt;=AJ23,"２割",""))),"")</f>
        <v/>
      </c>
      <c r="AI24" s="100"/>
      <c r="AJ24" s="101"/>
      <c r="AK24" s="77"/>
      <c r="AL24" s="77"/>
      <c r="AM24" s="77"/>
      <c r="AN24" s="77"/>
      <c r="AO24" s="77"/>
      <c r="AP24" s="77"/>
      <c r="AQ24" s="77"/>
      <c r="AR24" s="161"/>
      <c r="AS24" s="94" t="s">
        <v>35</v>
      </c>
      <c r="AT24" s="95">
        <v>2.5399999999999999E-2</v>
      </c>
      <c r="AU24" s="67"/>
      <c r="AV24" s="162"/>
      <c r="AW24" s="96">
        <v>7700000</v>
      </c>
      <c r="AX24" s="71">
        <v>0.95</v>
      </c>
      <c r="AY24" s="97">
        <v>1455000</v>
      </c>
    </row>
    <row r="25" spans="1:52" ht="18.899999999999999" customHeight="1">
      <c r="A25" s="12"/>
      <c r="B25" s="12"/>
      <c r="C25" s="12"/>
      <c r="D25" s="1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4"/>
      <c r="R25" s="14"/>
      <c r="S25" s="14"/>
      <c r="T25" s="14"/>
      <c r="U25" s="14"/>
      <c r="V25" s="14"/>
      <c r="W25" s="14"/>
      <c r="X25" s="14"/>
      <c r="Y25" s="14"/>
      <c r="Z25" s="3"/>
      <c r="AA25" s="3"/>
      <c r="AB25" s="3"/>
      <c r="AC25" s="3"/>
      <c r="AD25" s="3"/>
      <c r="AE25" s="76"/>
      <c r="AF25" s="157" t="s">
        <v>69</v>
      </c>
      <c r="AG25" s="158"/>
      <c r="AH25" s="98">
        <f>SUM(AG9:AG16)</f>
        <v>0</v>
      </c>
      <c r="AI25" s="102"/>
      <c r="AJ25" s="103"/>
      <c r="AK25" s="77"/>
      <c r="AL25" s="77"/>
      <c r="AM25" s="77"/>
      <c r="AN25" s="77"/>
      <c r="AO25" s="77"/>
      <c r="AP25" s="77"/>
      <c r="AQ25" s="77"/>
      <c r="AR25" s="159" t="s">
        <v>55</v>
      </c>
      <c r="AS25" s="94" t="s">
        <v>33</v>
      </c>
      <c r="AT25" s="104">
        <v>33250</v>
      </c>
      <c r="AU25" s="67"/>
      <c r="AV25" s="162"/>
      <c r="AW25" s="105">
        <v>10000000</v>
      </c>
      <c r="AX25" s="80"/>
      <c r="AY25" s="106">
        <v>1955000</v>
      </c>
    </row>
    <row r="26" spans="1:52" ht="18.899999999999999" customHeight="1">
      <c r="A26" s="12"/>
      <c r="B26" s="12"/>
      <c r="C26" s="12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"/>
      <c r="AA26" s="3"/>
      <c r="AB26" s="3"/>
      <c r="AC26" s="3"/>
      <c r="AD26" s="3"/>
      <c r="AE26" s="76"/>
      <c r="AF26" s="157" t="s">
        <v>71</v>
      </c>
      <c r="AG26" s="158"/>
      <c r="AH26" s="89">
        <f>IF(AH24="",1,VLOOKUP(AH24,$AH$27:$AI$30,2,FALSE))</f>
        <v>1</v>
      </c>
      <c r="AI26" s="107"/>
      <c r="AJ26" s="103"/>
      <c r="AK26" s="77"/>
      <c r="AL26" s="77"/>
      <c r="AM26" s="77"/>
      <c r="AN26" s="77"/>
      <c r="AO26" s="77"/>
      <c r="AP26" s="77"/>
      <c r="AQ26" s="77"/>
      <c r="AR26" s="160"/>
      <c r="AS26" s="94" t="s">
        <v>34</v>
      </c>
      <c r="AT26" s="104">
        <v>12720</v>
      </c>
      <c r="AU26" s="67"/>
      <c r="AV26" s="162" t="s">
        <v>84</v>
      </c>
      <c r="AW26" s="91">
        <v>0</v>
      </c>
      <c r="AX26" s="92"/>
      <c r="AY26" s="93">
        <v>1100000</v>
      </c>
    </row>
    <row r="27" spans="1:52" ht="18.899999999999999" customHeight="1">
      <c r="A27" s="12"/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AB27" s="3"/>
      <c r="AC27" s="3"/>
      <c r="AD27" s="3"/>
      <c r="AE27" s="76"/>
      <c r="AF27" s="84"/>
      <c r="AG27" s="101"/>
      <c r="AH27" s="108" t="s">
        <v>30</v>
      </c>
      <c r="AI27" s="108">
        <v>0.3</v>
      </c>
      <c r="AJ27" s="109"/>
      <c r="AK27" s="77"/>
      <c r="AL27" s="77"/>
      <c r="AM27" s="77"/>
      <c r="AN27" s="77"/>
      <c r="AO27" s="77"/>
      <c r="AP27" s="77"/>
      <c r="AQ27" s="77"/>
      <c r="AR27" s="161"/>
      <c r="AS27" s="94" t="s">
        <v>35</v>
      </c>
      <c r="AT27" s="104">
        <v>12890</v>
      </c>
      <c r="AU27" s="67"/>
      <c r="AV27" s="162"/>
      <c r="AW27" s="96">
        <v>3300000</v>
      </c>
      <c r="AX27" s="71">
        <v>0.75</v>
      </c>
      <c r="AY27" s="97">
        <v>275000</v>
      </c>
    </row>
    <row r="28" spans="1:52" ht="18.899999999999999" customHeight="1">
      <c r="A28" s="12"/>
      <c r="B28" s="1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AB28" s="3"/>
      <c r="AC28" s="3"/>
      <c r="AD28" s="3"/>
      <c r="AE28" s="76"/>
      <c r="AF28" s="84"/>
      <c r="AG28" s="103"/>
      <c r="AH28" s="108" t="s">
        <v>31</v>
      </c>
      <c r="AI28" s="108">
        <v>0.5</v>
      </c>
      <c r="AJ28" s="109"/>
      <c r="AK28" s="77"/>
      <c r="AL28" s="77"/>
      <c r="AM28" s="77"/>
      <c r="AN28" s="77"/>
      <c r="AO28" s="77"/>
      <c r="AP28" s="77"/>
      <c r="AQ28" s="77"/>
      <c r="AR28" s="159" t="s">
        <v>56</v>
      </c>
      <c r="AS28" s="94" t="s">
        <v>33</v>
      </c>
      <c r="AT28" s="95">
        <v>0</v>
      </c>
      <c r="AU28" s="67"/>
      <c r="AV28" s="162"/>
      <c r="AW28" s="96">
        <v>4100000</v>
      </c>
      <c r="AX28" s="71">
        <v>0.85</v>
      </c>
      <c r="AY28" s="97">
        <v>685000</v>
      </c>
    </row>
    <row r="29" spans="1:52" ht="18.899999999999999" customHeight="1">
      <c r="A29" s="12"/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AE29" s="110"/>
      <c r="AF29" s="87"/>
      <c r="AG29" s="111"/>
      <c r="AH29" s="108" t="s">
        <v>32</v>
      </c>
      <c r="AI29" s="108">
        <v>0.8</v>
      </c>
      <c r="AJ29" s="112"/>
      <c r="AK29" s="77"/>
      <c r="AL29" s="77"/>
      <c r="AM29" s="77"/>
      <c r="AN29" s="77"/>
      <c r="AO29" s="77"/>
      <c r="AP29" s="77"/>
      <c r="AQ29" s="77"/>
      <c r="AR29" s="160"/>
      <c r="AS29" s="94" t="s">
        <v>34</v>
      </c>
      <c r="AT29" s="95">
        <v>0</v>
      </c>
      <c r="AU29" s="67"/>
      <c r="AV29" s="162"/>
      <c r="AW29" s="96">
        <v>7700000</v>
      </c>
      <c r="AX29" s="71">
        <v>0.95</v>
      </c>
      <c r="AY29" s="97">
        <v>1455000</v>
      </c>
    </row>
    <row r="30" spans="1:52" ht="18.899999999999999" customHeight="1">
      <c r="A30" s="12"/>
      <c r="B30" s="12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AE30" s="110"/>
      <c r="AF30" s="113"/>
      <c r="AG30" s="113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161"/>
      <c r="AS30" s="94" t="s">
        <v>35</v>
      </c>
      <c r="AT30" s="95">
        <v>0</v>
      </c>
      <c r="AU30" s="67"/>
      <c r="AV30" s="162"/>
      <c r="AW30" s="105">
        <v>10000000</v>
      </c>
      <c r="AX30" s="80"/>
      <c r="AY30" s="106">
        <v>1955000</v>
      </c>
    </row>
    <row r="31" spans="1:52" ht="18.899999999999999" customHeight="1">
      <c r="A31" s="12"/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AE31" s="110"/>
      <c r="AF31" s="113"/>
      <c r="AG31" s="113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159" t="s">
        <v>37</v>
      </c>
      <c r="AS31" s="94" t="s">
        <v>33</v>
      </c>
      <c r="AT31" s="104">
        <v>22070</v>
      </c>
      <c r="AU31" s="67"/>
      <c r="AV31" s="67"/>
      <c r="AW31" s="74"/>
      <c r="AX31" s="74"/>
      <c r="AY31" s="74"/>
    </row>
    <row r="32" spans="1:52" ht="18.899999999999999" customHeight="1">
      <c r="A32" s="12"/>
      <c r="B32" s="12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AE32" s="110"/>
      <c r="AF32" s="113"/>
      <c r="AG32" s="113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160"/>
      <c r="AS32" s="94" t="s">
        <v>34</v>
      </c>
      <c r="AT32" s="104">
        <v>8440</v>
      </c>
      <c r="AU32" s="67"/>
      <c r="AV32" s="67"/>
      <c r="AW32" s="90" t="s">
        <v>85</v>
      </c>
      <c r="AX32" s="74"/>
      <c r="AY32" s="74"/>
    </row>
    <row r="33" spans="1:51" ht="18.899999999999999" customHeight="1">
      <c r="A33" s="12"/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AE33" s="110"/>
      <c r="AF33" s="113"/>
      <c r="AG33" s="113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161"/>
      <c r="AS33" s="94" t="s">
        <v>35</v>
      </c>
      <c r="AT33" s="104">
        <v>5790</v>
      </c>
      <c r="AU33" s="67"/>
      <c r="AV33" s="67"/>
      <c r="AW33" s="114">
        <v>0</v>
      </c>
      <c r="AX33" s="115"/>
      <c r="AY33" s="116">
        <v>430000</v>
      </c>
    </row>
    <row r="34" spans="1:51" ht="18.899999999999999" customHeight="1">
      <c r="A34" s="12"/>
      <c r="B34" s="12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AR34" s="153" t="s">
        <v>36</v>
      </c>
      <c r="AS34" s="56" t="s">
        <v>33</v>
      </c>
      <c r="AT34" s="57">
        <v>650000</v>
      </c>
      <c r="AU34" s="20"/>
      <c r="AV34" s="20"/>
      <c r="AW34" s="50">
        <v>24000001</v>
      </c>
      <c r="AX34" s="46"/>
      <c r="AY34" s="51">
        <v>290000</v>
      </c>
    </row>
    <row r="35" spans="1:51" ht="18.899999999999999" customHeight="1">
      <c r="A35" s="12"/>
      <c r="B35" s="1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AR35" s="154"/>
      <c r="AS35" s="56" t="s">
        <v>34</v>
      </c>
      <c r="AT35" s="58">
        <v>240000</v>
      </c>
      <c r="AU35" s="20"/>
      <c r="AV35" s="20"/>
      <c r="AW35" s="50">
        <v>24500001</v>
      </c>
      <c r="AX35" s="46"/>
      <c r="AY35" s="51">
        <v>150000</v>
      </c>
    </row>
    <row r="36" spans="1:51" ht="18.899999999999999" customHeight="1">
      <c r="A36" s="12"/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AR36" s="155"/>
      <c r="AS36" s="56" t="s">
        <v>35</v>
      </c>
      <c r="AT36" s="57">
        <v>170000</v>
      </c>
      <c r="AU36" s="20"/>
      <c r="AV36" s="20"/>
      <c r="AW36" s="52">
        <v>25000001</v>
      </c>
      <c r="AX36" s="53"/>
      <c r="AY36" s="54">
        <v>0</v>
      </c>
    </row>
    <row r="37" spans="1:51" ht="18.899999999999999" customHeight="1">
      <c r="A37" s="12"/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AR37" s="156" t="s">
        <v>72</v>
      </c>
      <c r="AS37" s="56" t="s">
        <v>73</v>
      </c>
      <c r="AT37" s="57">
        <v>430000</v>
      </c>
      <c r="AU37" s="20"/>
      <c r="AV37" s="20"/>
      <c r="AW37" s="20"/>
      <c r="AX37" s="20"/>
      <c r="AY37" s="20"/>
    </row>
    <row r="38" spans="1:51" ht="18.899999999999999" customHeight="1">
      <c r="A38" s="12"/>
      <c r="B38" s="1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AR38" s="156"/>
      <c r="AS38" s="56" t="s">
        <v>74</v>
      </c>
      <c r="AT38" s="59">
        <v>295000</v>
      </c>
      <c r="AU38" s="20"/>
      <c r="AV38" s="20"/>
    </row>
    <row r="39" spans="1:51" ht="18.899999999999999" customHeight="1">
      <c r="A39" s="12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AR39" s="156"/>
      <c r="AS39" s="56" t="s">
        <v>75</v>
      </c>
      <c r="AT39" s="59">
        <v>545000</v>
      </c>
      <c r="AU39" s="20"/>
      <c r="AV39" s="20"/>
    </row>
  </sheetData>
  <sheetProtection selectLockedCells="1"/>
  <mergeCells count="60">
    <mergeCell ref="A8:F8"/>
    <mergeCell ref="G8:L8"/>
    <mergeCell ref="M8:R8"/>
    <mergeCell ref="S8:X8"/>
    <mergeCell ref="AH6:AS6"/>
    <mergeCell ref="Z7:AC7"/>
    <mergeCell ref="AH7:AK7"/>
    <mergeCell ref="AL7:AO7"/>
    <mergeCell ref="AP7:AS7"/>
    <mergeCell ref="A9:F9"/>
    <mergeCell ref="G9:L9"/>
    <mergeCell ref="M9:R9"/>
    <mergeCell ref="S9:X9"/>
    <mergeCell ref="A10:F10"/>
    <mergeCell ref="G10:L10"/>
    <mergeCell ref="M10:R10"/>
    <mergeCell ref="S10:X10"/>
    <mergeCell ref="A11:F11"/>
    <mergeCell ref="G11:L11"/>
    <mergeCell ref="M11:R11"/>
    <mergeCell ref="S11:X11"/>
    <mergeCell ref="A12:F12"/>
    <mergeCell ref="G12:L12"/>
    <mergeCell ref="M12:R12"/>
    <mergeCell ref="S12:X12"/>
    <mergeCell ref="A13:F13"/>
    <mergeCell ref="G13:L13"/>
    <mergeCell ref="M13:R13"/>
    <mergeCell ref="S13:X13"/>
    <mergeCell ref="A14:F14"/>
    <mergeCell ref="G14:L14"/>
    <mergeCell ref="M14:R14"/>
    <mergeCell ref="S14:X14"/>
    <mergeCell ref="A15:F15"/>
    <mergeCell ref="G15:L15"/>
    <mergeCell ref="M15:R15"/>
    <mergeCell ref="S15:X15"/>
    <mergeCell ref="A16:F16"/>
    <mergeCell ref="G16:L16"/>
    <mergeCell ref="M16:R16"/>
    <mergeCell ref="S16:X16"/>
    <mergeCell ref="AV26:AV30"/>
    <mergeCell ref="AR28:AR30"/>
    <mergeCell ref="AR31:AR33"/>
    <mergeCell ref="A17:F18"/>
    <mergeCell ref="G17:L18"/>
    <mergeCell ref="AH19:AH20"/>
    <mergeCell ref="AI19:AI20"/>
    <mergeCell ref="AJ19:AJ21"/>
    <mergeCell ref="AV21:AV25"/>
    <mergeCell ref="AF22:AG22"/>
    <mergeCell ref="AR22:AR24"/>
    <mergeCell ref="AF23:AG23"/>
    <mergeCell ref="AF24:AG24"/>
    <mergeCell ref="AR21:AT21"/>
    <mergeCell ref="AR34:AR36"/>
    <mergeCell ref="AR37:AR39"/>
    <mergeCell ref="AF25:AG25"/>
    <mergeCell ref="AR25:AR27"/>
    <mergeCell ref="AF26:AG26"/>
  </mergeCells>
  <phoneticPr fontId="2"/>
  <dataValidations count="2">
    <dataValidation type="whole" allowBlank="1" showInputMessage="1" showErrorMessage="1" error="整数を入力してください。_x000a_マイナスの場合は、0を入力してください。" sqref="E19:W24" xr:uid="{00000000-0002-0000-0200-000000000000}">
      <formula1>0</formula1>
      <formula2>99999999</formula2>
    </dataValidation>
    <dataValidation allowBlank="1" showInputMessage="1" showErrorMessage="1" error="整数を入力してください。_x000a_マイナスの場合は、0を入力してください。" sqref="A9:Y16" xr:uid="{00000000-0002-0000-0200-000001000000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入力・印刷用</vt:lpstr>
      <vt:lpstr>R6内部計算用</vt:lpstr>
      <vt:lpstr>入力・印刷用!Print_Area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SAI41301</dc:creator>
  <cp:lastModifiedBy>松本 直人</cp:lastModifiedBy>
  <cp:lastPrinted>2024-06-20T02:32:55Z</cp:lastPrinted>
  <dcterms:created xsi:type="dcterms:W3CDTF">2021-01-28T12:20:03Z</dcterms:created>
  <dcterms:modified xsi:type="dcterms:W3CDTF">2024-06-20T02:48:21Z</dcterms:modified>
</cp:coreProperties>
</file>